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R\Website\2020\Q1 20\"/>
    </mc:Choice>
  </mc:AlternateContent>
  <bookViews>
    <workbookView xWindow="0" yWindow="0" windowWidth="25284" windowHeight="9036" tabRatio="693" firstSheet="1" activeTab="1"/>
  </bookViews>
  <sheets>
    <sheet name="YTD Consolidation check " sheetId="52" state="hidden" r:id="rId1"/>
    <sheet name="Group PH" sheetId="1" r:id="rId2"/>
    <sheet name="Barclays UK YTD" sheetId="47" state="hidden" r:id="rId3"/>
    <sheet name="Barclays International YTD" sheetId="48" state="hidden" r:id="rId4"/>
    <sheet name="Head Office YTD" sheetId="49" state="hidden" r:id="rId5"/>
    <sheet name="Group Qrtly" sheetId="12" r:id="rId6"/>
    <sheet name="Barclays UK Qrtly" sheetId="15" r:id="rId7"/>
    <sheet name="Barclays International Qrtly" sheetId="16" r:id="rId8"/>
    <sheet name="Head Office Qrtly" sheetId="26" r:id="rId9"/>
    <sheet name="Segmental Reporting Note" sheetId="53" state="hidden" r:id="rId10"/>
    <sheet name="Margins and balances" sheetId="54" r:id="rId11"/>
    <sheet name="L&amp;A by stage" sheetId="55" r:id="rId12"/>
    <sheet name="L&amp;A by product" sheetId="56" r:id="rId13"/>
    <sheet name="MEVs and scenario weights" sheetId="57" r:id="rId14"/>
    <sheet name="Drivers of impairment change" sheetId="58" r:id="rId15"/>
    <sheet name="Group liquidity pool" sheetId="59" r:id="rId16"/>
    <sheet name="Capital ratios and resources" sheetId="60" r:id="rId17"/>
    <sheet name="Movement in CET1 capital" sheetId="61" r:id="rId18"/>
    <sheet name="RWAs by risk type and business" sheetId="62" r:id="rId19"/>
    <sheet name="Movement in RWAs" sheetId="63" r:id="rId20"/>
    <sheet name="Leverage" sheetId="64" r:id="rId21"/>
    <sheet name="MREL ratios and position" sheetId="65" r:id="rId22"/>
    <sheet name="Condensed consolidated IS" sheetId="66" r:id="rId23"/>
    <sheet name="Condensed consolidated BS" sheetId="67" r:id="rId24"/>
    <sheet name="Condensed consolidated SOCIE" sheetId="68" r:id="rId25"/>
    <sheet name="Returns" sheetId="41" r:id="rId26"/>
    <sheet name="CYYTD performance measures excl" sheetId="50" state="hidden" r:id="rId27"/>
    <sheet name="PYYTD performance measures" sheetId="51" state="hidden" r:id="rId28"/>
    <sheet name="Group performance measures excl" sheetId="43" r:id="rId29"/>
    <sheet name="BUK performance measures excl" sheetId="44" r:id="rId30"/>
    <sheet name="BI performance measures excl" sheetId="45" r:id="rId31"/>
    <sheet name="HO performance measures excl" sheetId="46" r:id="rId32"/>
    <sheet name="TNAV" sheetId="69" r:id="rId33"/>
  </sheets>
  <externalReferences>
    <externalReference r:id="rId34"/>
    <externalReference r:id="rId35"/>
  </externalReferences>
  <definedNames>
    <definedName name="AccountNames">[1]Lists!$B$3:$B$2001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14">#REF!</definedName>
    <definedName name="CDMQRCentralBPAClarityUploadQuarterlies_1" localSheetId="15">#REF!</definedName>
    <definedName name="CDMQRCentralBPAClarityUploadQuarterlies_1" localSheetId="5">#REF!</definedName>
    <definedName name="CDMQRCentralBPAClarityUploadQuarterlies_1" localSheetId="8">#REF!</definedName>
    <definedName name="CDMQRCentralBPAClarityUploadQuarterlies_1" localSheetId="27">#REF!</definedName>
    <definedName name="CDMQRCentralBPAClarityUploadQuarterlies_1" localSheetId="32">#REF!</definedName>
    <definedName name="CDMQRCentralBPAClarityUploadQuarterlies_1" localSheetId="0">#REF!</definedName>
    <definedName name="CDMQRCentralBPAClarityUploadQuarterlies_1">#REF!</definedName>
    <definedName name="CDMQRClarityuploadfileQ316.xlsx_1" localSheetId="3">#REF!</definedName>
    <definedName name="CDMQRClarityuploadfileQ316.xlsx_1" localSheetId="2">#REF!</definedName>
    <definedName name="CDMQRClarityuploadfileQ316.xlsx_1" localSheetId="14">#REF!</definedName>
    <definedName name="CDMQRClarityuploadfileQ316.xlsx_1" localSheetId="15">#REF!</definedName>
    <definedName name="CDMQRClarityuploadfileQ316.xlsx_1" localSheetId="4">#REF!</definedName>
    <definedName name="CDMQRClarityuploadfileQ316.xlsx_1" localSheetId="27">#REF!</definedName>
    <definedName name="CDMQRClarityuploadfileQ316.xlsx_1" localSheetId="32">#REF!</definedName>
    <definedName name="CDMQRClarityuploadfileQ316.xlsx_1" localSheetId="0">#REF!</definedName>
    <definedName name="CDMQRClarityuploadfileQ316.xlsx_1">#REF!</definedName>
    <definedName name="CDMQRClarityuploadfileQ316.xlsx_2" localSheetId="3">#REF!</definedName>
    <definedName name="CDMQRClarityuploadfileQ316.xlsx_2" localSheetId="14">#REF!</definedName>
    <definedName name="CDMQRClarityuploadfileQ316.xlsx_2" localSheetId="15">#REF!</definedName>
    <definedName name="CDMQRClarityuploadfileQ316.xlsx_2" localSheetId="27">#REF!</definedName>
    <definedName name="CDMQRClarityuploadfileQ316.xlsx_2" localSheetId="32">#REF!</definedName>
    <definedName name="CDMQRClarityuploadfileQ316.xlsx_2" localSheetId="0">#REF!</definedName>
    <definedName name="CDMQRClarityuploadfileQ316.xlsx_2">#REF!</definedName>
    <definedName name="CDMQRClarityuploadfileQ316.xlsx_3" localSheetId="3">#REF!</definedName>
    <definedName name="CDMQRClarityuploadfileQ316.xlsx_3" localSheetId="14">#REF!</definedName>
    <definedName name="CDMQRClarityuploadfileQ316.xlsx_3" localSheetId="27">#REF!</definedName>
    <definedName name="CDMQRClarityuploadfileQ316.xlsx_3" localSheetId="32">#REF!</definedName>
    <definedName name="CDMQRClarityuploadfileQ316.xlsx_3" localSheetId="0">#REF!</definedName>
    <definedName name="CDMQRClarityuploadfileQ316.xlsx_3">#REF!</definedName>
    <definedName name="CDMQRClarityuploadfileQ316.xlsx_4" localSheetId="3">#REF!</definedName>
    <definedName name="CDMQRClarityuploadfileQ316.xlsx_4" localSheetId="14">#REF!</definedName>
    <definedName name="CDMQRClarityuploadfileQ316.xlsx_4" localSheetId="27">#REF!</definedName>
    <definedName name="CDMQRClarityuploadfileQ316.xlsx_4" localSheetId="32">#REF!</definedName>
    <definedName name="CDMQRClarityuploadfileQ316.xlsx_4" localSheetId="0">#REF!</definedName>
    <definedName name="CDMQRClarityuploadfileQ316.xlsx_4">#REF!</definedName>
    <definedName name="CQtr" localSheetId="14">#REF!</definedName>
    <definedName name="CQtr" localSheetId="32">#REF!</definedName>
    <definedName name="CQtr">#REF!</definedName>
    <definedName name="Entity">[1]Lists!$F$3:$F$501</definedName>
    <definedName name="OLE_LINK1" localSheetId="12">'L&amp;A by product'!#REF!</definedName>
    <definedName name="OLE_LINK1" localSheetId="11">'L&amp;A by stage'!$A$2</definedName>
    <definedName name="OLE_LINK1" localSheetId="10">'Margins and balances'!$A$2</definedName>
    <definedName name="PPPPPPPQtr" localSheetId="14">#REF!</definedName>
    <definedName name="PPPPPPPQtr" localSheetId="15">#REF!</definedName>
    <definedName name="PPPPPPPQtr" localSheetId="13">#REF!</definedName>
    <definedName name="PPPPPPPQtr" localSheetId="32">#REF!</definedName>
    <definedName name="PPPPPPPQtr">#REF!</definedName>
    <definedName name="PPPPPPQtr" localSheetId="14">#REF!</definedName>
    <definedName name="PPPPPPQtr" localSheetId="15">#REF!</definedName>
    <definedName name="PPPPPPQtr" localSheetId="13">#REF!</definedName>
    <definedName name="PPPPPPQtr" localSheetId="32">#REF!</definedName>
    <definedName name="PPPPPPQtr">#REF!</definedName>
    <definedName name="PPPPPQtr" localSheetId="14">#REF!</definedName>
    <definedName name="PPPPPQtr" localSheetId="15">#REF!</definedName>
    <definedName name="PPPPPQtr" localSheetId="13">#REF!</definedName>
    <definedName name="PPPPPQtr" localSheetId="32">#REF!</definedName>
    <definedName name="PPPPPQtr">#REF!</definedName>
    <definedName name="PPPPQtr" localSheetId="14">#REF!</definedName>
    <definedName name="PPPPQtr" localSheetId="32">#REF!</definedName>
    <definedName name="PPPPQtr">#REF!</definedName>
    <definedName name="PPPQtr" localSheetId="14">#REF!</definedName>
    <definedName name="PPPQtr" localSheetId="32">#REF!</definedName>
    <definedName name="PPPQtr">#REF!</definedName>
    <definedName name="PPQtr" localSheetId="14">#REF!</definedName>
    <definedName name="PPQtr" localSheetId="32">#REF!</definedName>
    <definedName name="PPQtr">#REF!</definedName>
    <definedName name="PQtr" localSheetId="14">#REF!</definedName>
    <definedName name="PQtr" localSheetId="32">#REF!</definedName>
    <definedName name="PQtr">#REF!</definedName>
    <definedName name="_xlnm.Print_Area" localSheetId="7">'Barclays International Qrtly'!$B$2:$L$133</definedName>
    <definedName name="_xlnm.Print_Area" localSheetId="3">'Barclays International YTD'!$B$2:$E$137</definedName>
    <definedName name="_xlnm.Print_Area" localSheetId="6">'Barclays UK Qrtly'!$B$2:$L$63</definedName>
    <definedName name="_xlnm.Print_Area" localSheetId="2">'Barclays UK YTD'!$B$2:$E$71</definedName>
    <definedName name="_xlnm.Print_Area" localSheetId="30">'BI performance measures excl'!$A$1:$K$85</definedName>
    <definedName name="_xlnm.Print_Area" localSheetId="29">'BUK performance measures excl'!$A$1:$K$27</definedName>
    <definedName name="_xlnm.Print_Area" localSheetId="16">'Capital ratios and resources'!$B$2:$D$40</definedName>
    <definedName name="_xlnm.Print_Area" localSheetId="23">'Condensed consolidated BS'!$B$2:$E$45</definedName>
    <definedName name="_xlnm.Print_Area" localSheetId="22">'Condensed consolidated IS'!$B$2:$E$25</definedName>
    <definedName name="_xlnm.Print_Area" localSheetId="24">'Condensed consolidated SOCIE'!$B$2:$I$25</definedName>
    <definedName name="_xlnm.Print_Area" localSheetId="26">'CYYTD performance measures excl'!$A$1:$L$34</definedName>
    <definedName name="_xlnm.Print_Area" localSheetId="14">'Drivers of impairment change'!$B$2:$D$12</definedName>
    <definedName name="_xlnm.Print_Area" localSheetId="15">'Group liquidity pool'!$B$2:$H$23</definedName>
    <definedName name="_xlnm.Print_Area" localSheetId="28">'Group performance measures excl'!$A$1:$K$34</definedName>
    <definedName name="_xlnm.Print_Area" localSheetId="1">'Group PH'!$B$1:$E$44</definedName>
    <definedName name="_xlnm.Print_Area" localSheetId="5">'Group Qrtly'!$B$1:$L$51</definedName>
    <definedName name="_xlnm.Print_Area" localSheetId="8">'Head Office Qrtly'!$B$2:$L$30</definedName>
    <definedName name="_xlnm.Print_Area" localSheetId="4">'Head Office YTD'!$B$2:$E$31</definedName>
    <definedName name="_xlnm.Print_Area" localSheetId="31">'HO performance measures excl'!$A$1:$K$11</definedName>
    <definedName name="_xlnm.Print_Area" localSheetId="12">'L&amp;A by product'!$B$2:$I$52</definedName>
    <definedName name="_xlnm.Print_Area" localSheetId="11">'L&amp;A by stage'!$B$2:$L$66</definedName>
    <definedName name="_xlnm.Print_Area" localSheetId="20">Leverage!$B$2:$D$42</definedName>
    <definedName name="_xlnm.Print_Area" localSheetId="10">'Margins and balances'!$B$2:$H$28</definedName>
    <definedName name="_xlnm.Print_Area" localSheetId="13">'MEVs and scenario weights'!$B$2:$G$20</definedName>
    <definedName name="_xlnm.Print_Area" localSheetId="17">'Movement in CET1 capital'!$B$2:$C$30</definedName>
    <definedName name="_xlnm.Print_Area" localSheetId="19">'Movement in RWAs'!$B$2:$G$12</definedName>
    <definedName name="_xlnm.Print_Area" localSheetId="21">'MREL ratios and position'!$B$2:$D$25</definedName>
    <definedName name="_xlnm.Print_Area" localSheetId="27">'PYYTD performance measures'!$A$1:$H$34</definedName>
    <definedName name="_xlnm.Print_Area" localSheetId="25">Returns!$A$1:$F$17</definedName>
    <definedName name="_xlnm.Print_Area" localSheetId="18">'RWAs by risk type and business'!$B$2:$O$19</definedName>
    <definedName name="_xlnm.Print_Area" localSheetId="32">TNAV!$B$2:$F$14</definedName>
    <definedName name="Product">[1]Lists!$S$3:$S$201</definedName>
    <definedName name="Segment">[1]Lists!$O$3:$O$31</definedName>
    <definedName name="View">[1]Lists!$K$3:$K$420</definedName>
    <definedName name="year" localSheetId="14">#REF!</definedName>
    <definedName name="year" localSheetId="15">#REF!</definedName>
    <definedName name="year" localSheetId="13">#REF!</definedName>
    <definedName name="year" localSheetId="27">[2]!Table1[Column1]</definedName>
    <definedName name="year" localSheetId="32">#REF!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P22" i="50" l="1"/>
  <c r="P20" i="50"/>
  <c r="P15" i="50"/>
  <c r="P10" i="50"/>
  <c r="P8" i="50"/>
  <c r="K95" i="48"/>
  <c r="M13" i="48"/>
  <c r="M12" i="48"/>
  <c r="M11" i="48"/>
  <c r="J81" i="47" l="1"/>
  <c r="AB29" i="50"/>
  <c r="P21" i="50" l="1"/>
  <c r="AC23" i="50"/>
  <c r="O21" i="50"/>
  <c r="L135" i="48"/>
  <c r="H69" i="48"/>
  <c r="M14" i="48"/>
  <c r="M45" i="48"/>
  <c r="M44" i="48"/>
  <c r="J68" i="47"/>
  <c r="J65" i="47"/>
  <c r="J59" i="47"/>
  <c r="J54" i="47"/>
  <c r="H61" i="47"/>
  <c r="J17" i="49"/>
  <c r="L18" i="49"/>
  <c r="J63" i="48" l="1"/>
  <c r="K12" i="49" l="1"/>
  <c r="J12" i="49"/>
  <c r="H12" i="49"/>
  <c r="H13" i="48" l="1"/>
  <c r="J13" i="48"/>
  <c r="P13" i="48"/>
  <c r="N13" i="48"/>
  <c r="K107" i="48"/>
  <c r="J107" i="48"/>
  <c r="H107" i="48"/>
  <c r="K67" i="48"/>
  <c r="J67" i="48"/>
  <c r="H67" i="48"/>
  <c r="K13" i="48"/>
  <c r="M12" i="47"/>
  <c r="L12" i="47"/>
  <c r="K12" i="47"/>
  <c r="J12" i="47"/>
  <c r="H12" i="47"/>
  <c r="Q13" i="48" l="1"/>
  <c r="H53" i="48"/>
  <c r="H52" i="48"/>
  <c r="J57" i="48" l="1"/>
  <c r="M7" i="52"/>
  <c r="N7" i="52"/>
  <c r="K7" i="52"/>
  <c r="J7" i="52"/>
  <c r="N12" i="48" l="1"/>
  <c r="P8" i="51"/>
  <c r="O8" i="51"/>
  <c r="T8" i="50"/>
  <c r="S8" i="50"/>
  <c r="N11" i="48"/>
  <c r="J70" i="48" l="1"/>
  <c r="K70" i="48"/>
  <c r="K57" i="48"/>
  <c r="J103" i="48" l="1"/>
  <c r="H104" i="48" l="1"/>
  <c r="H103" i="48"/>
  <c r="H106" i="48"/>
  <c r="J112" i="48"/>
  <c r="K112" i="48"/>
  <c r="K103" i="48"/>
  <c r="H66" i="48"/>
  <c r="K53" i="48"/>
  <c r="J53" i="48"/>
  <c r="H55" i="48"/>
  <c r="H54" i="48"/>
  <c r="H56" i="48"/>
  <c r="AF50" i="52" l="1"/>
  <c r="AF23" i="52"/>
  <c r="K49" i="52"/>
  <c r="J49" i="52"/>
  <c r="N49" i="52"/>
  <c r="M49" i="52"/>
  <c r="N52" i="52"/>
  <c r="M52" i="52"/>
  <c r="N51" i="52"/>
  <c r="M51" i="52"/>
  <c r="M48" i="52"/>
  <c r="N48" i="52"/>
  <c r="N47" i="52"/>
  <c r="M47" i="52"/>
  <c r="N44" i="52"/>
  <c r="M44" i="52"/>
  <c r="M37" i="52"/>
  <c r="N37" i="52"/>
  <c r="M38" i="52"/>
  <c r="N38" i="52"/>
  <c r="M39" i="52"/>
  <c r="N39" i="52"/>
  <c r="M40" i="52"/>
  <c r="N40" i="52"/>
  <c r="M41" i="52"/>
  <c r="N41" i="52"/>
  <c r="M42" i="52"/>
  <c r="N42" i="52"/>
  <c r="M36" i="52"/>
  <c r="M67" i="52" s="1"/>
  <c r="N36" i="52"/>
  <c r="M34" i="52"/>
  <c r="N34" i="52"/>
  <c r="M35" i="52"/>
  <c r="M66" i="52" s="1"/>
  <c r="N35" i="52"/>
  <c r="N33" i="52"/>
  <c r="M33" i="52"/>
  <c r="N19" i="52"/>
  <c r="M19" i="52"/>
  <c r="N22" i="52"/>
  <c r="M22" i="52"/>
  <c r="N21" i="52"/>
  <c r="M21" i="52"/>
  <c r="M18" i="52"/>
  <c r="N18" i="52"/>
  <c r="N17" i="52"/>
  <c r="M17" i="52"/>
  <c r="N14" i="52"/>
  <c r="M14" i="52"/>
  <c r="M10" i="52"/>
  <c r="N10" i="52"/>
  <c r="M11" i="52"/>
  <c r="M71" i="52" s="1"/>
  <c r="N11" i="52"/>
  <c r="N71" i="52" s="1"/>
  <c r="M12" i="52"/>
  <c r="N12" i="52"/>
  <c r="M9" i="52"/>
  <c r="M69" i="52" s="1"/>
  <c r="N9" i="52"/>
  <c r="N8" i="52"/>
  <c r="M8" i="52"/>
  <c r="M4" i="52"/>
  <c r="N4" i="52"/>
  <c r="M5" i="52"/>
  <c r="N5" i="52"/>
  <c r="M6" i="52"/>
  <c r="N6" i="52"/>
  <c r="N67" i="52" s="1"/>
  <c r="N3" i="52"/>
  <c r="M3" i="52"/>
  <c r="K52" i="52"/>
  <c r="J52" i="52"/>
  <c r="K51" i="52"/>
  <c r="J51" i="52"/>
  <c r="J48" i="52"/>
  <c r="K48" i="52"/>
  <c r="K47" i="52"/>
  <c r="J47" i="52"/>
  <c r="K44" i="52"/>
  <c r="J44" i="52"/>
  <c r="J42" i="52"/>
  <c r="K42" i="52"/>
  <c r="J40" i="52"/>
  <c r="K40" i="52"/>
  <c r="J41" i="52"/>
  <c r="K41" i="52"/>
  <c r="J39" i="52"/>
  <c r="K39" i="52"/>
  <c r="J38" i="52"/>
  <c r="K38" i="52"/>
  <c r="J37" i="52"/>
  <c r="K37" i="52"/>
  <c r="J34" i="52"/>
  <c r="K34" i="52"/>
  <c r="J35" i="52"/>
  <c r="K35" i="52"/>
  <c r="J36" i="52"/>
  <c r="K36" i="52"/>
  <c r="K33" i="52"/>
  <c r="J33" i="52"/>
  <c r="K21" i="52"/>
  <c r="K22" i="52"/>
  <c r="J22" i="52"/>
  <c r="J21" i="52"/>
  <c r="K19" i="52"/>
  <c r="J19" i="52"/>
  <c r="J18" i="52"/>
  <c r="K18" i="52"/>
  <c r="K17" i="52"/>
  <c r="J17" i="52"/>
  <c r="K14" i="52"/>
  <c r="J14" i="52"/>
  <c r="J9" i="52"/>
  <c r="K9" i="52"/>
  <c r="J10" i="52"/>
  <c r="K10" i="52"/>
  <c r="J11" i="52"/>
  <c r="K11" i="52"/>
  <c r="J12" i="52"/>
  <c r="J72" i="52" s="1"/>
  <c r="K12" i="52"/>
  <c r="K8" i="52"/>
  <c r="J8" i="52"/>
  <c r="J6" i="52"/>
  <c r="K6" i="52"/>
  <c r="J4" i="52"/>
  <c r="K4" i="52"/>
  <c r="J5" i="52"/>
  <c r="K5" i="52"/>
  <c r="K3" i="52"/>
  <c r="J3" i="52"/>
  <c r="K34" i="51"/>
  <c r="O34" i="50"/>
  <c r="L22" i="51"/>
  <c r="L21" i="51"/>
  <c r="L20" i="51"/>
  <c r="L17" i="51"/>
  <c r="L16" i="51"/>
  <c r="L15" i="51"/>
  <c r="L10" i="51"/>
  <c r="L8" i="51"/>
  <c r="L7" i="51"/>
  <c r="L6" i="51"/>
  <c r="P27" i="50"/>
  <c r="P26" i="50"/>
  <c r="P25" i="50"/>
  <c r="P17" i="50"/>
  <c r="P16" i="50"/>
  <c r="P7" i="50"/>
  <c r="P6" i="50"/>
  <c r="J64" i="52" l="1"/>
  <c r="K69" i="52"/>
  <c r="M64" i="52"/>
  <c r="J69" i="52"/>
  <c r="N64" i="52"/>
  <c r="M70" i="52"/>
  <c r="M72" i="52"/>
  <c r="J67" i="52"/>
  <c r="M76" i="52"/>
  <c r="K67" i="52"/>
  <c r="J76" i="52"/>
  <c r="K71" i="52"/>
  <c r="M78" i="52"/>
  <c r="K65" i="52"/>
  <c r="K70" i="52"/>
  <c r="K77" i="52"/>
  <c r="N68" i="52"/>
  <c r="N77" i="52"/>
  <c r="M81" i="52"/>
  <c r="J81" i="52"/>
  <c r="N72" i="52"/>
  <c r="N70" i="52"/>
  <c r="K68" i="52"/>
  <c r="K72" i="52"/>
  <c r="J80" i="52"/>
  <c r="M80" i="52"/>
  <c r="J65" i="52"/>
  <c r="J68" i="52"/>
  <c r="K80" i="52"/>
  <c r="N80" i="52"/>
  <c r="N78" i="52"/>
  <c r="K64" i="52"/>
  <c r="J66" i="52"/>
  <c r="J77" i="52"/>
  <c r="M65" i="52"/>
  <c r="M77" i="52"/>
  <c r="N81" i="52"/>
  <c r="J70" i="52"/>
  <c r="K81" i="52"/>
  <c r="M68" i="52"/>
  <c r="K66" i="52"/>
  <c r="N65" i="52"/>
  <c r="K76" i="52"/>
  <c r="N76" i="52"/>
  <c r="AF48" i="52" s="1"/>
  <c r="J71" i="52"/>
  <c r="N66" i="52"/>
  <c r="N69" i="52"/>
  <c r="K78" i="52"/>
  <c r="J78" i="52"/>
  <c r="R27" i="50" l="1"/>
  <c r="Y8" i="50"/>
  <c r="Y17" i="50"/>
  <c r="Y23" i="50"/>
  <c r="Y29" i="50"/>
  <c r="W22" i="50"/>
  <c r="W20" i="50"/>
  <c r="W17" i="50"/>
  <c r="W15" i="50"/>
  <c r="W8" i="50"/>
  <c r="AA23" i="50"/>
  <c r="AA17" i="50"/>
  <c r="AA8" i="50"/>
  <c r="O25" i="50"/>
  <c r="R16" i="50"/>
  <c r="O6" i="50"/>
  <c r="J31" i="49"/>
  <c r="H31" i="49"/>
  <c r="H22" i="49"/>
  <c r="J7" i="49"/>
  <c r="H16" i="49"/>
  <c r="P140" i="48"/>
  <c r="H141" i="48"/>
  <c r="H140" i="48"/>
  <c r="K136" i="48"/>
  <c r="K135" i="48"/>
  <c r="P98" i="48"/>
  <c r="P97" i="48"/>
  <c r="P96" i="48"/>
  <c r="P95" i="48"/>
  <c r="K93" i="48"/>
  <c r="J83" i="48"/>
  <c r="J72" i="48"/>
  <c r="J65" i="48"/>
  <c r="J61" i="48"/>
  <c r="P46" i="48"/>
  <c r="P45" i="48"/>
  <c r="P44" i="48"/>
  <c r="P43" i="48"/>
  <c r="H35" i="48"/>
  <c r="J30" i="48"/>
  <c r="M28" i="48"/>
  <c r="O28" i="48"/>
  <c r="N28" i="48"/>
  <c r="M29" i="48"/>
  <c r="M27" i="48"/>
  <c r="H27" i="48"/>
  <c r="M31" i="48"/>
  <c r="J17" i="48"/>
  <c r="M24" i="48" l="1"/>
  <c r="M21" i="48"/>
  <c r="M18" i="48"/>
  <c r="M15" i="48"/>
  <c r="M10" i="48"/>
  <c r="M9" i="48"/>
  <c r="M8" i="48"/>
  <c r="J15" i="48"/>
  <c r="J10" i="48"/>
  <c r="J8" i="48"/>
  <c r="H5" i="48"/>
  <c r="J78" i="47"/>
  <c r="J75" i="47"/>
  <c r="J72" i="47"/>
  <c r="H68" i="47"/>
  <c r="H67" i="47"/>
  <c r="H66" i="47"/>
  <c r="H65" i="47"/>
  <c r="H62" i="47"/>
  <c r="H60" i="47"/>
  <c r="H59" i="47"/>
  <c r="H51" i="47"/>
  <c r="L51" i="47"/>
  <c r="H52" i="47"/>
  <c r="H44" i="47"/>
  <c r="H43" i="47"/>
  <c r="H38" i="47"/>
  <c r="H37" i="47"/>
  <c r="J16" i="47"/>
  <c r="R7" i="50"/>
  <c r="L14" i="47"/>
  <c r="L16" i="47"/>
  <c r="J14" i="47"/>
  <c r="J10" i="47"/>
  <c r="J7" i="47"/>
  <c r="L7" i="47"/>
  <c r="H5" i="47"/>
  <c r="C37" i="52" l="1"/>
  <c r="D37" i="52"/>
  <c r="G37" i="52"/>
  <c r="H37" i="52"/>
  <c r="P37" i="52"/>
  <c r="AC37" i="52" s="1"/>
  <c r="Q37" i="52"/>
  <c r="AE37" i="52" s="1"/>
  <c r="S37" i="52"/>
  <c r="T37" i="52"/>
  <c r="C36" i="52"/>
  <c r="G36" i="52"/>
  <c r="C7" i="52"/>
  <c r="D7" i="52"/>
  <c r="G7" i="52"/>
  <c r="H7" i="52"/>
  <c r="P7" i="52"/>
  <c r="AC7" i="52" s="1"/>
  <c r="Q7" i="52"/>
  <c r="AE7" i="52" s="1"/>
  <c r="S7" i="52"/>
  <c r="T7" i="52"/>
  <c r="V8" i="50"/>
  <c r="R8" i="50"/>
  <c r="Y7" i="52" l="1"/>
  <c r="W7" i="52"/>
  <c r="W37" i="52"/>
  <c r="K92" i="48"/>
  <c r="H48" i="48"/>
  <c r="H47" i="48"/>
  <c r="P11" i="48"/>
  <c r="L10" i="47"/>
  <c r="M18" i="49" l="1"/>
  <c r="S8" i="51" l="1"/>
  <c r="R8" i="51"/>
  <c r="Q8" i="51"/>
  <c r="N8" i="51"/>
  <c r="M10" i="49"/>
  <c r="I24" i="49"/>
  <c r="I23" i="49"/>
  <c r="I22" i="49"/>
  <c r="Y120" i="48"/>
  <c r="Y121" i="48"/>
  <c r="Y122" i="48"/>
  <c r="Y123" i="48"/>
  <c r="X123" i="48"/>
  <c r="X122" i="48"/>
  <c r="X121" i="48"/>
  <c r="X120" i="48"/>
  <c r="Y87" i="48"/>
  <c r="Y86" i="48"/>
  <c r="Y85" i="48"/>
  <c r="Y84" i="48"/>
  <c r="Y83" i="48"/>
  <c r="Y82" i="48"/>
  <c r="Y81" i="48"/>
  <c r="Y80" i="48"/>
  <c r="Y79" i="48"/>
  <c r="Y78" i="48"/>
  <c r="X87" i="48"/>
  <c r="T87" i="48" s="1"/>
  <c r="X86" i="48"/>
  <c r="T86" i="48" s="1"/>
  <c r="X85" i="48"/>
  <c r="T85" i="48" s="1"/>
  <c r="X84" i="48"/>
  <c r="T84" i="48" s="1"/>
  <c r="X83" i="48"/>
  <c r="T83" i="48" s="1"/>
  <c r="X82" i="48"/>
  <c r="T82" i="48" s="1"/>
  <c r="X81" i="48"/>
  <c r="T81" i="48" s="1"/>
  <c r="X80" i="48"/>
  <c r="T80" i="48" s="1"/>
  <c r="X79" i="48"/>
  <c r="T79" i="48" s="1"/>
  <c r="X78" i="48"/>
  <c r="T78" i="48" s="1"/>
  <c r="Y33" i="48"/>
  <c r="Y32" i="48"/>
  <c r="Y31" i="48"/>
  <c r="Y30" i="48"/>
  <c r="Y29" i="48"/>
  <c r="Y28" i="48"/>
  <c r="Y27" i="48"/>
  <c r="Y26" i="48"/>
  <c r="Y25" i="48"/>
  <c r="Y24" i="48"/>
  <c r="Y23" i="48"/>
  <c r="Y22" i="48"/>
  <c r="X33" i="48"/>
  <c r="X32" i="48"/>
  <c r="X31" i="48"/>
  <c r="X30" i="48"/>
  <c r="X29" i="48"/>
  <c r="X28" i="48"/>
  <c r="X27" i="48"/>
  <c r="X26" i="48"/>
  <c r="X25" i="48"/>
  <c r="X24" i="48"/>
  <c r="X23" i="48"/>
  <c r="X22" i="48"/>
  <c r="Q18" i="48"/>
  <c r="Q11" i="48"/>
  <c r="L136" i="48"/>
  <c r="L95" i="48"/>
  <c r="L93" i="48"/>
  <c r="L92" i="48"/>
  <c r="I48" i="48"/>
  <c r="I47" i="48"/>
  <c r="M55" i="47"/>
  <c r="I37" i="47"/>
  <c r="I38" i="47"/>
  <c r="N25" i="47"/>
  <c r="N24" i="47"/>
  <c r="N23" i="47"/>
  <c r="N22" i="47"/>
  <c r="N21" i="47"/>
  <c r="N20" i="47"/>
  <c r="M25" i="47"/>
  <c r="M24" i="47"/>
  <c r="M23" i="47"/>
  <c r="M22" i="47"/>
  <c r="M21" i="47"/>
  <c r="M20" i="47"/>
  <c r="M10" i="47"/>
  <c r="T49" i="52" l="1"/>
  <c r="T48" i="52"/>
  <c r="T47" i="52"/>
  <c r="T44" i="52"/>
  <c r="T42" i="52"/>
  <c r="T41" i="52"/>
  <c r="T40" i="52"/>
  <c r="T39" i="52"/>
  <c r="T38" i="52"/>
  <c r="T36" i="52"/>
  <c r="T35" i="52"/>
  <c r="T34" i="52"/>
  <c r="T33" i="52"/>
  <c r="S49" i="52"/>
  <c r="S48" i="52"/>
  <c r="S47" i="52"/>
  <c r="S44" i="52"/>
  <c r="S42" i="52"/>
  <c r="S41" i="52"/>
  <c r="S40" i="52"/>
  <c r="S39" i="52"/>
  <c r="S38" i="52"/>
  <c r="S36" i="52"/>
  <c r="S35" i="52"/>
  <c r="S34" i="52"/>
  <c r="S33" i="52"/>
  <c r="Q49" i="52"/>
  <c r="AE49" i="52" s="1"/>
  <c r="Q48" i="52"/>
  <c r="AE48" i="52" s="1"/>
  <c r="Q47" i="52"/>
  <c r="AE47" i="52" s="1"/>
  <c r="Q44" i="52"/>
  <c r="AE44" i="52" s="1"/>
  <c r="Q42" i="52"/>
  <c r="AE42" i="52" s="1"/>
  <c r="Q41" i="52"/>
  <c r="AE41" i="52" s="1"/>
  <c r="Q40" i="52"/>
  <c r="AE40" i="52" s="1"/>
  <c r="Q39" i="52"/>
  <c r="AE39" i="52" s="1"/>
  <c r="Q38" i="52"/>
  <c r="AE38" i="52" s="1"/>
  <c r="Q36" i="52"/>
  <c r="AE36" i="52" s="1"/>
  <c r="Q35" i="52"/>
  <c r="AE35" i="52" s="1"/>
  <c r="Q34" i="52"/>
  <c r="AE34" i="52" s="1"/>
  <c r="Q33" i="52"/>
  <c r="AE33" i="52" s="1"/>
  <c r="P49" i="52"/>
  <c r="AC49" i="52" s="1"/>
  <c r="P48" i="52"/>
  <c r="AC48" i="52" s="1"/>
  <c r="P47" i="52"/>
  <c r="AC47" i="52" s="1"/>
  <c r="P44" i="52"/>
  <c r="P42" i="52"/>
  <c r="AC42" i="52" s="1"/>
  <c r="P41" i="52"/>
  <c r="AC41" i="52" s="1"/>
  <c r="P40" i="52"/>
  <c r="AC40" i="52" s="1"/>
  <c r="P39" i="52"/>
  <c r="AC39" i="52" s="1"/>
  <c r="P38" i="52"/>
  <c r="AC38" i="52" s="1"/>
  <c r="P36" i="52"/>
  <c r="AC36" i="52" s="1"/>
  <c r="P35" i="52"/>
  <c r="AC35" i="52" s="1"/>
  <c r="P34" i="52"/>
  <c r="AC34" i="52" s="1"/>
  <c r="P33" i="52"/>
  <c r="AC33" i="52" s="1"/>
  <c r="AC44" i="52" l="1"/>
  <c r="H49" i="52"/>
  <c r="H48" i="52"/>
  <c r="H77" i="52" s="1"/>
  <c r="H47" i="52"/>
  <c r="H44" i="52"/>
  <c r="D42" i="52"/>
  <c r="D41" i="52"/>
  <c r="D40" i="52"/>
  <c r="D39" i="52"/>
  <c r="D38" i="52"/>
  <c r="H42" i="52"/>
  <c r="H41" i="52"/>
  <c r="H40" i="52"/>
  <c r="H39" i="52"/>
  <c r="H38" i="52"/>
  <c r="H36" i="52"/>
  <c r="H35" i="52"/>
  <c r="H34" i="52"/>
  <c r="H33" i="52"/>
  <c r="G49" i="52"/>
  <c r="G48" i="52"/>
  <c r="G77" i="52" s="1"/>
  <c r="G47" i="52"/>
  <c r="G44" i="52"/>
  <c r="G42" i="52"/>
  <c r="G41" i="52"/>
  <c r="G40" i="52"/>
  <c r="G39" i="52"/>
  <c r="G38" i="52"/>
  <c r="G35" i="52"/>
  <c r="G34" i="52"/>
  <c r="G33" i="52"/>
  <c r="D49" i="52"/>
  <c r="D48" i="52"/>
  <c r="D47" i="52"/>
  <c r="D44" i="52"/>
  <c r="T22" i="52"/>
  <c r="Q22" i="52"/>
  <c r="AE22" i="52" s="1"/>
  <c r="H22" i="52"/>
  <c r="D22" i="52"/>
  <c r="T21" i="52"/>
  <c r="Q21" i="52"/>
  <c r="AE21" i="52" s="1"/>
  <c r="H21" i="52"/>
  <c r="C49" i="52"/>
  <c r="C48" i="52"/>
  <c r="C47" i="52"/>
  <c r="C45" i="52"/>
  <c r="C44" i="52"/>
  <c r="W44" i="52" s="1"/>
  <c r="C42" i="52"/>
  <c r="C41" i="52"/>
  <c r="C40" i="52"/>
  <c r="C39" i="52"/>
  <c r="C38" i="52"/>
  <c r="C35" i="52"/>
  <c r="D36" i="52"/>
  <c r="T18" i="52"/>
  <c r="T77" i="52" s="1"/>
  <c r="S18" i="52"/>
  <c r="S77" i="52" s="1"/>
  <c r="D12" i="52"/>
  <c r="C12" i="52"/>
  <c r="T5" i="52"/>
  <c r="S5" i="52"/>
  <c r="H5" i="52"/>
  <c r="G5" i="52"/>
  <c r="Q4" i="52"/>
  <c r="AE4" i="52" s="1"/>
  <c r="P4" i="52"/>
  <c r="AC4" i="52" s="1"/>
  <c r="C34" i="52"/>
  <c r="C33" i="52"/>
  <c r="D35" i="52"/>
  <c r="D34" i="52"/>
  <c r="D33" i="52"/>
  <c r="W33" i="52" l="1"/>
  <c r="Y41" i="52"/>
  <c r="Z41" i="52"/>
  <c r="W41" i="52"/>
  <c r="Y44" i="52"/>
  <c r="AF41" i="52" l="1"/>
  <c r="K15" i="49"/>
  <c r="J15" i="49"/>
  <c r="H13" i="49"/>
  <c r="H11" i="49"/>
  <c r="K17" i="48"/>
  <c r="K15" i="48"/>
  <c r="H12" i="48"/>
  <c r="K16" i="47" l="1"/>
  <c r="K14" i="47"/>
  <c r="H11" i="47"/>
  <c r="AD29" i="50" l="1"/>
  <c r="AC29" i="50"/>
  <c r="R15" i="50" l="1"/>
  <c r="R6" i="50"/>
  <c r="O26" i="50"/>
  <c r="O10" i="50"/>
  <c r="O8" i="50"/>
  <c r="O7" i="50"/>
  <c r="M31" i="49" l="1"/>
  <c r="L31" i="49"/>
  <c r="K31" i="49"/>
  <c r="H32" i="49"/>
  <c r="H24" i="49"/>
  <c r="H23" i="49"/>
  <c r="J9" i="49"/>
  <c r="H5" i="49"/>
  <c r="L28" i="49"/>
  <c r="H18" i="49"/>
  <c r="P73" i="48"/>
  <c r="P72" i="48"/>
  <c r="P114" i="48"/>
  <c r="P116" i="48"/>
  <c r="P143" i="48"/>
  <c r="P142" i="48"/>
  <c r="P141" i="48"/>
  <c r="H114" i="48"/>
  <c r="H111" i="48"/>
  <c r="H110" i="48"/>
  <c r="H109" i="48"/>
  <c r="H108" i="48"/>
  <c r="H105" i="48"/>
  <c r="H95" i="48"/>
  <c r="N18" i="48"/>
  <c r="N21" i="48"/>
  <c r="M17" i="48"/>
  <c r="J27" i="48"/>
  <c r="I27" i="48"/>
  <c r="H14" i="48"/>
  <c r="H11" i="48"/>
  <c r="J62" i="47"/>
  <c r="K54" i="47"/>
  <c r="L23" i="47"/>
  <c r="H23" i="47" s="1"/>
  <c r="L17" i="47"/>
  <c r="H6" i="47"/>
  <c r="Y27" i="51" l="1"/>
  <c r="X27" i="51"/>
  <c r="W27" i="51"/>
  <c r="Q37" i="48"/>
  <c r="M44" i="47"/>
  <c r="H44" i="48" l="1"/>
  <c r="T123" i="48" l="1"/>
  <c r="T122" i="48"/>
  <c r="T121" i="48"/>
  <c r="W40" i="52" l="1"/>
  <c r="Z29" i="50" l="1"/>
  <c r="AA29" i="50"/>
  <c r="L13" i="53" l="1"/>
  <c r="K44" i="48" l="1"/>
  <c r="J44" i="48"/>
  <c r="K30" i="48"/>
  <c r="W36" i="52" l="1"/>
  <c r="W38" i="52"/>
  <c r="S10" i="50" l="1"/>
  <c r="L55" i="47" l="1"/>
  <c r="K68" i="47"/>
  <c r="S29" i="51"/>
  <c r="Q29" i="51"/>
  <c r="P29" i="51"/>
  <c r="O29" i="51"/>
  <c r="N29" i="51"/>
  <c r="W29" i="50"/>
  <c r="U29" i="50"/>
  <c r="T29" i="50"/>
  <c r="S29" i="50"/>
  <c r="R29" i="50"/>
  <c r="J15" i="53"/>
  <c r="I15" i="53"/>
  <c r="H15" i="53"/>
  <c r="G15" i="53"/>
  <c r="J13" i="53"/>
  <c r="I13" i="53"/>
  <c r="H13" i="53"/>
  <c r="G13" i="53"/>
  <c r="J29" i="53"/>
  <c r="I29" i="53"/>
  <c r="H29" i="53"/>
  <c r="G29" i="53"/>
  <c r="J27" i="53"/>
  <c r="I27" i="53"/>
  <c r="H27" i="53"/>
  <c r="G27" i="53"/>
  <c r="L5" i="53" l="1"/>
  <c r="G5" i="53"/>
  <c r="J109" i="48"/>
  <c r="H145" i="48"/>
  <c r="H144" i="48" s="1"/>
  <c r="H136" i="48"/>
  <c r="H135" i="48" s="1"/>
  <c r="N14" i="48"/>
  <c r="L20" i="47"/>
  <c r="H20" i="47" s="1"/>
  <c r="O29" i="48" l="1"/>
  <c r="N29" i="48"/>
  <c r="W87" i="48"/>
  <c r="S87" i="48" s="1"/>
  <c r="W86" i="48"/>
  <c r="S86" i="48" s="1"/>
  <c r="W85" i="48"/>
  <c r="S85" i="48" s="1"/>
  <c r="W84" i="48"/>
  <c r="S84" i="48" s="1"/>
  <c r="W83" i="48"/>
  <c r="S83" i="48" s="1"/>
  <c r="W82" i="48"/>
  <c r="S82" i="48" s="1"/>
  <c r="W81" i="48"/>
  <c r="S81" i="48" s="1"/>
  <c r="W80" i="48"/>
  <c r="S80" i="48" s="1"/>
  <c r="W79" i="48"/>
  <c r="S79" i="48" s="1"/>
  <c r="T33" i="48"/>
  <c r="W33" i="48"/>
  <c r="S33" i="48" s="1"/>
  <c r="T32" i="48"/>
  <c r="W32" i="48"/>
  <c r="S32" i="48" s="1"/>
  <c r="T31" i="48"/>
  <c r="W31" i="48"/>
  <c r="S31" i="48" s="1"/>
  <c r="T30" i="48"/>
  <c r="W30" i="48"/>
  <c r="S30" i="48" s="1"/>
  <c r="T29" i="48"/>
  <c r="W29" i="48"/>
  <c r="S29" i="48" s="1"/>
  <c r="T28" i="48"/>
  <c r="W28" i="48"/>
  <c r="S28" i="48" s="1"/>
  <c r="T27" i="48"/>
  <c r="W27" i="48"/>
  <c r="S27" i="48" s="1"/>
  <c r="T26" i="48"/>
  <c r="W26" i="48"/>
  <c r="S26" i="48" s="1"/>
  <c r="T25" i="48"/>
  <c r="W25" i="48"/>
  <c r="S25" i="48" s="1"/>
  <c r="T24" i="48"/>
  <c r="W24" i="48"/>
  <c r="S24" i="48" s="1"/>
  <c r="T23" i="48"/>
  <c r="W23" i="48"/>
  <c r="S23" i="48" s="1"/>
  <c r="L17" i="49" l="1"/>
  <c r="P12" i="51"/>
  <c r="O12" i="51"/>
  <c r="S12" i="51"/>
  <c r="Q12" i="51"/>
  <c r="N12" i="51"/>
  <c r="W12" i="50"/>
  <c r="U12" i="50"/>
  <c r="T12" i="50"/>
  <c r="S12" i="50"/>
  <c r="R12" i="50"/>
  <c r="I43" i="47"/>
  <c r="I42" i="48"/>
  <c r="I41" i="48" s="1"/>
  <c r="H42" i="48"/>
  <c r="H41" i="48" s="1"/>
  <c r="H36" i="48"/>
  <c r="I36" i="48"/>
  <c r="I35" i="48"/>
  <c r="I136" i="48"/>
  <c r="I135" i="48" s="1"/>
  <c r="H100" i="48"/>
  <c r="H99" i="48" s="1"/>
  <c r="H93" i="48"/>
  <c r="H92" i="48" s="1"/>
  <c r="Q51" i="47"/>
  <c r="H50" i="47"/>
  <c r="H49" i="47" s="1"/>
  <c r="P51" i="47" l="1"/>
  <c r="L27" i="53"/>
  <c r="L20" i="53"/>
  <c r="L21" i="53"/>
  <c r="L22" i="53"/>
  <c r="L23" i="53"/>
  <c r="L24" i="53"/>
  <c r="L19" i="53"/>
  <c r="L6" i="53"/>
  <c r="L7" i="53"/>
  <c r="L8" i="53"/>
  <c r="L9" i="53"/>
  <c r="L10" i="53"/>
  <c r="J24" i="53"/>
  <c r="J23" i="53"/>
  <c r="J22" i="53"/>
  <c r="J20" i="53"/>
  <c r="J21" i="53"/>
  <c r="J19" i="53"/>
  <c r="I23" i="53"/>
  <c r="I24" i="53"/>
  <c r="I22" i="53"/>
  <c r="I20" i="53"/>
  <c r="I21" i="53"/>
  <c r="I19" i="53"/>
  <c r="H24" i="53"/>
  <c r="H23" i="53"/>
  <c r="H22" i="53"/>
  <c r="H19" i="53"/>
  <c r="H20" i="53"/>
  <c r="H21" i="53"/>
  <c r="G24" i="53"/>
  <c r="G23" i="53"/>
  <c r="G22" i="53"/>
  <c r="G20" i="53"/>
  <c r="G21" i="53"/>
  <c r="G19" i="53"/>
  <c r="J10" i="53"/>
  <c r="J9" i="53"/>
  <c r="J8" i="53"/>
  <c r="J6" i="53"/>
  <c r="J7" i="53"/>
  <c r="J5" i="53"/>
  <c r="I10" i="53"/>
  <c r="I9" i="53"/>
  <c r="I7" i="53"/>
  <c r="I8" i="53"/>
  <c r="I6" i="53"/>
  <c r="I5" i="53"/>
  <c r="H10" i="53"/>
  <c r="H9" i="53"/>
  <c r="H8" i="53"/>
  <c r="H6" i="53"/>
  <c r="H7" i="53"/>
  <c r="H5" i="53"/>
  <c r="G10" i="53"/>
  <c r="G9" i="53"/>
  <c r="G8" i="53"/>
  <c r="G6" i="53"/>
  <c r="G7" i="53"/>
  <c r="V27" i="51" l="1"/>
  <c r="Z27" i="51"/>
  <c r="U27" i="51"/>
  <c r="W121" i="48" l="1"/>
  <c r="S121" i="48" s="1"/>
  <c r="W122" i="48"/>
  <c r="S122" i="48" s="1"/>
  <c r="W123" i="48"/>
  <c r="S123" i="48" s="1"/>
  <c r="T120" i="48"/>
  <c r="W120" i="48"/>
  <c r="S120" i="48" s="1"/>
  <c r="W78" i="48"/>
  <c r="S78" i="48" s="1"/>
  <c r="T22" i="48"/>
  <c r="W22" i="48" l="1"/>
  <c r="S22" i="48" s="1"/>
  <c r="I145" i="48" l="1"/>
  <c r="I144" i="48" s="1"/>
  <c r="I100" i="48"/>
  <c r="I99" i="48" s="1"/>
  <c r="I93" i="48"/>
  <c r="I92" i="48" s="1"/>
  <c r="Q142" i="48"/>
  <c r="Q97" i="48"/>
  <c r="Q45" i="48"/>
  <c r="I25" i="47"/>
  <c r="L25" i="47"/>
  <c r="H25" i="47" s="1"/>
  <c r="I24" i="47"/>
  <c r="L24" i="47"/>
  <c r="H24" i="47" s="1"/>
  <c r="I23" i="47"/>
  <c r="I22" i="47"/>
  <c r="L22" i="47"/>
  <c r="H22" i="47" s="1"/>
  <c r="I21" i="47"/>
  <c r="L21" i="47"/>
  <c r="H21" i="47" s="1"/>
  <c r="I20" i="47"/>
  <c r="M32" i="49" l="1"/>
  <c r="L32" i="49"/>
  <c r="H96" i="48"/>
  <c r="K61" i="48"/>
  <c r="Q46" i="48"/>
  <c r="Q43" i="48"/>
  <c r="N24" i="48"/>
  <c r="M52" i="47"/>
  <c r="M51" i="47"/>
  <c r="L52" i="47"/>
  <c r="M28" i="49" l="1"/>
  <c r="N27" i="48"/>
  <c r="O21" i="48"/>
  <c r="N27" i="51"/>
  <c r="AB8" i="50"/>
  <c r="O24" i="48" l="1"/>
  <c r="O27" i="48"/>
  <c r="Z50" i="52"/>
  <c r="T52" i="52"/>
  <c r="T51" i="52"/>
  <c r="T80" i="52" s="1"/>
  <c r="S52" i="52"/>
  <c r="S51" i="52"/>
  <c r="Q52" i="52"/>
  <c r="AE52" i="52" s="1"/>
  <c r="Q51" i="52"/>
  <c r="P52" i="52"/>
  <c r="AC52" i="52" s="1"/>
  <c r="P51" i="52"/>
  <c r="AC51" i="52" s="1"/>
  <c r="H52" i="52"/>
  <c r="H51" i="52"/>
  <c r="H80" i="52" s="1"/>
  <c r="G52" i="52"/>
  <c r="G51" i="52"/>
  <c r="D52" i="52"/>
  <c r="D51" i="52"/>
  <c r="C53" i="52"/>
  <c r="C52" i="52"/>
  <c r="C51" i="52"/>
  <c r="H18" i="52"/>
  <c r="H17" i="52"/>
  <c r="H76" i="52" s="1"/>
  <c r="S22" i="52"/>
  <c r="S21" i="52"/>
  <c r="T19" i="52"/>
  <c r="T78" i="52" s="1"/>
  <c r="S19" i="52"/>
  <c r="T17" i="52"/>
  <c r="S17" i="52"/>
  <c r="S76" i="52" s="1"/>
  <c r="T14" i="52"/>
  <c r="S14" i="52"/>
  <c r="T12" i="52"/>
  <c r="S12" i="52"/>
  <c r="T3" i="52"/>
  <c r="T64" i="52" s="1"/>
  <c r="T4" i="52"/>
  <c r="T65" i="52" s="1"/>
  <c r="T66" i="52"/>
  <c r="T6" i="52"/>
  <c r="T67" i="52" s="1"/>
  <c r="T8" i="52"/>
  <c r="T68" i="52" s="1"/>
  <c r="T9" i="52"/>
  <c r="T69" i="52" s="1"/>
  <c r="T10" i="52"/>
  <c r="T70" i="52" s="1"/>
  <c r="T11" i="52"/>
  <c r="T71" i="52" s="1"/>
  <c r="S4" i="52"/>
  <c r="S65" i="52" s="1"/>
  <c r="S66" i="52"/>
  <c r="S6" i="52"/>
  <c r="S67" i="52" s="1"/>
  <c r="S8" i="52"/>
  <c r="S68" i="52" s="1"/>
  <c r="S9" i="52"/>
  <c r="S10" i="52"/>
  <c r="S70" i="52" s="1"/>
  <c r="S11" i="52"/>
  <c r="S71" i="52" s="1"/>
  <c r="S3" i="52"/>
  <c r="S64" i="52" s="1"/>
  <c r="P22" i="52"/>
  <c r="AC22" i="52" s="1"/>
  <c r="D21" i="52"/>
  <c r="P21" i="52"/>
  <c r="Q19" i="52"/>
  <c r="AE19" i="52" s="1"/>
  <c r="P19" i="52"/>
  <c r="AC19" i="52" s="1"/>
  <c r="Q18" i="52"/>
  <c r="P18" i="52"/>
  <c r="AC18" i="52" s="1"/>
  <c r="Q17" i="52"/>
  <c r="AE17" i="52" s="1"/>
  <c r="Q3" i="52"/>
  <c r="AE3" i="52" s="1"/>
  <c r="Q5" i="52"/>
  <c r="AE5" i="52" s="1"/>
  <c r="Q6" i="52"/>
  <c r="AE6" i="52" s="1"/>
  <c r="Q8" i="52"/>
  <c r="AE8" i="52" s="1"/>
  <c r="Q9" i="52"/>
  <c r="AE9" i="52" s="1"/>
  <c r="Q10" i="52"/>
  <c r="AE10" i="52" s="1"/>
  <c r="Q11" i="52"/>
  <c r="Q12" i="52"/>
  <c r="AE12" i="52" s="1"/>
  <c r="Q14" i="52"/>
  <c r="AE14" i="52" s="1"/>
  <c r="P17" i="52"/>
  <c r="AC17" i="52" s="1"/>
  <c r="P14" i="52"/>
  <c r="AC14" i="52" s="1"/>
  <c r="P12" i="52"/>
  <c r="AC12" i="52" s="1"/>
  <c r="P5" i="52"/>
  <c r="AC5" i="52" s="1"/>
  <c r="P6" i="52"/>
  <c r="AC6" i="52" s="1"/>
  <c r="P8" i="52"/>
  <c r="AC8" i="52" s="1"/>
  <c r="P9" i="52"/>
  <c r="AC9" i="52" s="1"/>
  <c r="P10" i="52"/>
  <c r="P11" i="52"/>
  <c r="P3" i="52"/>
  <c r="AC3" i="52" s="1"/>
  <c r="G22" i="52"/>
  <c r="H14" i="52"/>
  <c r="H3" i="52"/>
  <c r="H64" i="52" s="1"/>
  <c r="H4" i="52"/>
  <c r="H66" i="52"/>
  <c r="H6" i="52"/>
  <c r="H67" i="52" s="1"/>
  <c r="H8" i="52"/>
  <c r="H68" i="52" s="1"/>
  <c r="H9" i="52"/>
  <c r="H10" i="52"/>
  <c r="H70" i="52" s="1"/>
  <c r="H11" i="52"/>
  <c r="H71" i="52" s="1"/>
  <c r="H12" i="52"/>
  <c r="H72" i="52" s="1"/>
  <c r="G21" i="52"/>
  <c r="G80" i="52" s="1"/>
  <c r="G19" i="52"/>
  <c r="G78" i="52" s="1"/>
  <c r="D19" i="52"/>
  <c r="H19" i="52"/>
  <c r="H78" i="52" s="1"/>
  <c r="G18" i="52"/>
  <c r="G17" i="52"/>
  <c r="G14" i="52"/>
  <c r="G12" i="52"/>
  <c r="G72" i="52" s="1"/>
  <c r="G9" i="52"/>
  <c r="G69" i="52" s="1"/>
  <c r="G10" i="52"/>
  <c r="G70" i="52" s="1"/>
  <c r="G11" i="52"/>
  <c r="G71" i="52" s="1"/>
  <c r="G6" i="52"/>
  <c r="G67" i="52" s="1"/>
  <c r="G8" i="52"/>
  <c r="G68" i="52" s="1"/>
  <c r="G4" i="52"/>
  <c r="G65" i="52" s="1"/>
  <c r="G66" i="52"/>
  <c r="G3" i="52"/>
  <c r="D3" i="52"/>
  <c r="D64" i="52" s="1"/>
  <c r="D4" i="52"/>
  <c r="D5" i="52"/>
  <c r="D6" i="52"/>
  <c r="D67" i="52" s="1"/>
  <c r="D8" i="52"/>
  <c r="D9" i="52"/>
  <c r="D69" i="52" s="1"/>
  <c r="D10" i="52"/>
  <c r="D11" i="52"/>
  <c r="D71" i="52" s="1"/>
  <c r="D14" i="52"/>
  <c r="D15" i="52"/>
  <c r="D17" i="52"/>
  <c r="D76" i="52" s="1"/>
  <c r="D18" i="52"/>
  <c r="D77" i="52" s="1"/>
  <c r="D23" i="52"/>
  <c r="C23" i="52"/>
  <c r="C22" i="52"/>
  <c r="C21" i="52"/>
  <c r="C19" i="52"/>
  <c r="C78" i="52" s="1"/>
  <c r="C18" i="52"/>
  <c r="C77" i="52" s="1"/>
  <c r="C17" i="52"/>
  <c r="C15" i="52"/>
  <c r="C14" i="52"/>
  <c r="C72" i="52"/>
  <c r="C10" i="52"/>
  <c r="C11" i="52"/>
  <c r="C71" i="52" s="1"/>
  <c r="C8" i="52"/>
  <c r="C68" i="52" s="1"/>
  <c r="C9" i="52"/>
  <c r="C69" i="52" s="1"/>
  <c r="C4" i="52"/>
  <c r="C65" i="52" s="1"/>
  <c r="C5" i="52"/>
  <c r="C6" i="52"/>
  <c r="C3" i="52"/>
  <c r="Z23" i="52"/>
  <c r="C64" i="52" l="1"/>
  <c r="W3" i="52"/>
  <c r="C80" i="52"/>
  <c r="S80" i="52"/>
  <c r="W51" i="52"/>
  <c r="Q80" i="52"/>
  <c r="AE51" i="52"/>
  <c r="Q71" i="52"/>
  <c r="AE11" i="52"/>
  <c r="P77" i="52"/>
  <c r="P80" i="52"/>
  <c r="AC21" i="52"/>
  <c r="P71" i="52"/>
  <c r="AC11" i="52"/>
  <c r="Q77" i="52"/>
  <c r="AE18" i="52"/>
  <c r="P70" i="52"/>
  <c r="AC10" i="52"/>
  <c r="Y51" i="52"/>
  <c r="G64" i="52"/>
  <c r="D80" i="52"/>
  <c r="Q70" i="52"/>
  <c r="Z10" i="52"/>
  <c r="W10" i="52"/>
  <c r="C70" i="52"/>
  <c r="D70" i="52"/>
  <c r="Y10" i="52"/>
  <c r="Y14" i="52"/>
  <c r="W52" i="52"/>
  <c r="W14" i="52"/>
  <c r="W21" i="52"/>
  <c r="Y21" i="52"/>
  <c r="W22" i="52"/>
  <c r="C76" i="52"/>
  <c r="W17" i="52"/>
  <c r="H81" i="52"/>
  <c r="S78" i="52"/>
  <c r="W19" i="52"/>
  <c r="C81" i="52"/>
  <c r="D81" i="52"/>
  <c r="T76" i="52"/>
  <c r="S72" i="52"/>
  <c r="T81" i="52"/>
  <c r="P67" i="52"/>
  <c r="P64" i="52"/>
  <c r="P68" i="52"/>
  <c r="P78" i="52"/>
  <c r="Q72" i="52"/>
  <c r="G76" i="52"/>
  <c r="H65" i="52"/>
  <c r="C67" i="52"/>
  <c r="D65" i="52"/>
  <c r="P72" i="52"/>
  <c r="Q76" i="52"/>
  <c r="Q66" i="52"/>
  <c r="Q81" i="52"/>
  <c r="T72" i="52"/>
  <c r="S69" i="52"/>
  <c r="P69" i="52"/>
  <c r="P81" i="52"/>
  <c r="P66" i="52"/>
  <c r="P76" i="52"/>
  <c r="Z34" i="52"/>
  <c r="Q65" i="52"/>
  <c r="H69" i="52"/>
  <c r="C66" i="52"/>
  <c r="D72" i="52"/>
  <c r="D68" i="52"/>
  <c r="D66" i="52"/>
  <c r="D78" i="52"/>
  <c r="P65" i="52"/>
  <c r="Q69" i="52"/>
  <c r="Q68" i="52"/>
  <c r="Q64" i="52"/>
  <c r="Q78" i="52"/>
  <c r="Z38" i="52"/>
  <c r="AF38" i="52" s="1"/>
  <c r="Z39" i="52"/>
  <c r="Y49" i="52"/>
  <c r="W49" i="52"/>
  <c r="G81" i="52"/>
  <c r="Q67" i="52"/>
  <c r="S81" i="52"/>
  <c r="W34" i="52"/>
  <c r="Y33" i="52"/>
  <c r="Y47" i="52"/>
  <c r="W39" i="52"/>
  <c r="Y36" i="52"/>
  <c r="Y42" i="52"/>
  <c r="W35" i="52"/>
  <c r="W47" i="52"/>
  <c r="W42" i="52"/>
  <c r="Z35" i="52"/>
  <c r="Y52" i="52"/>
  <c r="Y40" i="52"/>
  <c r="Z33" i="52"/>
  <c r="Y35" i="52"/>
  <c r="Z36" i="52"/>
  <c r="AF36" i="52" s="1"/>
  <c r="Y39" i="52"/>
  <c r="Y34" i="52"/>
  <c r="Y38" i="52"/>
  <c r="W6" i="52"/>
  <c r="W5" i="52"/>
  <c r="W4" i="52"/>
  <c r="W11" i="52"/>
  <c r="W8" i="52"/>
  <c r="W9" i="52"/>
  <c r="W18" i="52"/>
  <c r="W12" i="52"/>
  <c r="Y17" i="52"/>
  <c r="Z5" i="52"/>
  <c r="Z9" i="52"/>
  <c r="Y11" i="52"/>
  <c r="Z14" i="52"/>
  <c r="Z4" i="52"/>
  <c r="Y5" i="52"/>
  <c r="Z6" i="52"/>
  <c r="Y3" i="52"/>
  <c r="Y19" i="52"/>
  <c r="Y8" i="52"/>
  <c r="Y12" i="52"/>
  <c r="Y4" i="52"/>
  <c r="Y6" i="52"/>
  <c r="Z11" i="52"/>
  <c r="Y18" i="52"/>
  <c r="Y22" i="52"/>
  <c r="Z3" i="52"/>
  <c r="Z8" i="52"/>
  <c r="Y9" i="52"/>
  <c r="Z12" i="52"/>
  <c r="Z21" i="52"/>
  <c r="AF21" i="52" l="1"/>
  <c r="AF11" i="52"/>
  <c r="AF12" i="52"/>
  <c r="AF14" i="52"/>
  <c r="AF3" i="52"/>
  <c r="AF5" i="52"/>
  <c r="W48" i="52"/>
  <c r="AF6" i="52"/>
  <c r="AF8" i="52"/>
  <c r="AF9" i="52"/>
  <c r="AF35" i="52"/>
  <c r="AF33" i="52"/>
  <c r="AF34" i="52"/>
  <c r="AF39" i="52"/>
  <c r="AF4" i="52"/>
  <c r="AF10" i="52"/>
  <c r="Z48" i="52"/>
  <c r="Y48" i="52"/>
  <c r="L83" i="48" l="1"/>
  <c r="K83" i="48"/>
  <c r="Q98" i="48" l="1"/>
  <c r="Q143" i="48"/>
  <c r="H6" i="48"/>
  <c r="H7" i="48"/>
  <c r="H8" i="48"/>
  <c r="M56" i="47"/>
  <c r="L56" i="47"/>
  <c r="Z23" i="50" l="1"/>
  <c r="AB23" i="50"/>
  <c r="AD23" i="50"/>
  <c r="W34" i="50"/>
  <c r="W27" i="50"/>
  <c r="V27" i="50"/>
  <c r="U27" i="50"/>
  <c r="T27" i="50"/>
  <c r="S27" i="50"/>
  <c r="V20" i="50"/>
  <c r="U20" i="50"/>
  <c r="T20" i="50"/>
  <c r="S20" i="50"/>
  <c r="V22" i="50"/>
  <c r="U22" i="50"/>
  <c r="T22" i="50"/>
  <c r="S22" i="50"/>
  <c r="R22" i="50"/>
  <c r="R20" i="50"/>
  <c r="W16" i="50"/>
  <c r="W10" i="50"/>
  <c r="W7" i="50"/>
  <c r="W6" i="50"/>
  <c r="V17" i="50"/>
  <c r="V16" i="50"/>
  <c r="V15" i="50"/>
  <c r="V10" i="50"/>
  <c r="V7" i="50"/>
  <c r="V6" i="50"/>
  <c r="U17" i="50"/>
  <c r="U16" i="50"/>
  <c r="U15" i="50"/>
  <c r="U10" i="50"/>
  <c r="U8" i="50"/>
  <c r="U7" i="50"/>
  <c r="U6" i="50"/>
  <c r="T17" i="50"/>
  <c r="T16" i="50"/>
  <c r="T15" i="50"/>
  <c r="T10" i="50"/>
  <c r="T7" i="50"/>
  <c r="T6" i="50"/>
  <c r="S17" i="50"/>
  <c r="S16" i="50"/>
  <c r="S15" i="50"/>
  <c r="S7" i="50"/>
  <c r="S6" i="50"/>
  <c r="S22" i="51"/>
  <c r="R22" i="51"/>
  <c r="Q22" i="51"/>
  <c r="P22" i="51"/>
  <c r="O22" i="51"/>
  <c r="N22" i="51"/>
  <c r="S34" i="51"/>
  <c r="S27" i="51"/>
  <c r="R27" i="51"/>
  <c r="Q27" i="51"/>
  <c r="P27" i="51"/>
  <c r="O27" i="51"/>
  <c r="V23" i="51"/>
  <c r="W23" i="51"/>
  <c r="X23" i="51"/>
  <c r="Y23" i="51"/>
  <c r="Z23" i="51"/>
  <c r="U23" i="51"/>
  <c r="U17" i="51"/>
  <c r="U8" i="51"/>
  <c r="S20" i="51"/>
  <c r="S17" i="51"/>
  <c r="S16" i="51"/>
  <c r="S15" i="51"/>
  <c r="S10" i="51"/>
  <c r="S7" i="51"/>
  <c r="S6" i="51"/>
  <c r="R20" i="51"/>
  <c r="Q20" i="51"/>
  <c r="P20" i="51"/>
  <c r="O20" i="51"/>
  <c r="R17" i="51"/>
  <c r="R16" i="51"/>
  <c r="R15" i="51"/>
  <c r="R10" i="51"/>
  <c r="R7" i="51"/>
  <c r="R6" i="51"/>
  <c r="Q17" i="51"/>
  <c r="Q16" i="51"/>
  <c r="Q15" i="51"/>
  <c r="Q10" i="51"/>
  <c r="Q7" i="51"/>
  <c r="Q6" i="51"/>
  <c r="P17" i="51"/>
  <c r="P16" i="51"/>
  <c r="P15" i="51"/>
  <c r="P10" i="51"/>
  <c r="P7" i="51"/>
  <c r="P6" i="51"/>
  <c r="O17" i="51"/>
  <c r="O16" i="51"/>
  <c r="O15" i="51"/>
  <c r="O10" i="51"/>
  <c r="O6" i="51"/>
  <c r="O7" i="51"/>
  <c r="N20" i="51"/>
  <c r="N17" i="51"/>
  <c r="N16" i="51"/>
  <c r="N15" i="51"/>
  <c r="N10" i="51"/>
  <c r="N7" i="51"/>
  <c r="N6" i="51"/>
  <c r="R17" i="50"/>
  <c r="R10" i="50"/>
  <c r="N45" i="48"/>
  <c r="N44" i="48"/>
  <c r="O31" i="48"/>
  <c r="Q44" i="48"/>
  <c r="Q141" i="48"/>
  <c r="Q140" i="48"/>
  <c r="Q116" i="48"/>
  <c r="Q96" i="48"/>
  <c r="Q95" i="48"/>
  <c r="Q114" i="48"/>
  <c r="H115" i="48"/>
  <c r="H116" i="48"/>
  <c r="Q73" i="48"/>
  <c r="Q72" i="48"/>
  <c r="K17" i="49" l="1"/>
  <c r="M17" i="49"/>
  <c r="M15" i="49"/>
  <c r="L15" i="49"/>
  <c r="L10" i="49"/>
  <c r="M7" i="49"/>
  <c r="L7" i="49"/>
  <c r="N31" i="48"/>
  <c r="P8" i="48"/>
  <c r="K63" i="48"/>
  <c r="H73" i="48"/>
  <c r="P37" i="48"/>
  <c r="P18" i="48"/>
  <c r="Q17" i="48"/>
  <c r="P17" i="48"/>
  <c r="Q15" i="48"/>
  <c r="P15" i="48"/>
  <c r="Q8" i="48"/>
  <c r="L44" i="47"/>
  <c r="M17" i="47"/>
  <c r="M16" i="47"/>
  <c r="M14" i="47"/>
  <c r="M7" i="47"/>
  <c r="AJ23" i="51"/>
  <c r="AI23" i="51"/>
  <c r="AH23" i="51"/>
  <c r="AG23" i="51"/>
  <c r="K22" i="51"/>
  <c r="K21" i="51"/>
  <c r="K20" i="51"/>
  <c r="AJ17" i="51"/>
  <c r="AI17" i="51"/>
  <c r="AH17" i="51"/>
  <c r="AG17" i="51"/>
  <c r="Z17" i="51"/>
  <c r="Y17" i="51"/>
  <c r="X17" i="51"/>
  <c r="W17" i="51"/>
  <c r="V17" i="51"/>
  <c r="K17" i="51"/>
  <c r="K16" i="51"/>
  <c r="K15" i="51"/>
  <c r="K10" i="51"/>
  <c r="AJ8" i="51"/>
  <c r="AI8" i="51"/>
  <c r="AH8" i="51"/>
  <c r="AG8" i="51"/>
  <c r="Z8" i="51"/>
  <c r="Y8" i="51"/>
  <c r="X8" i="51"/>
  <c r="W8" i="51"/>
  <c r="V8" i="51"/>
  <c r="K8" i="51"/>
  <c r="K7" i="51"/>
  <c r="K6" i="51"/>
  <c r="O27" i="50"/>
  <c r="AN23" i="50"/>
  <c r="AM23" i="50"/>
  <c r="AL23" i="50"/>
  <c r="AK23" i="50"/>
  <c r="O22" i="50"/>
  <c r="O20" i="50"/>
  <c r="AN17" i="50"/>
  <c r="AM17" i="50"/>
  <c r="AL17" i="50"/>
  <c r="AK17" i="50"/>
  <c r="AD17" i="50"/>
  <c r="AC17" i="50"/>
  <c r="AB17" i="50"/>
  <c r="Z17" i="50"/>
  <c r="O17" i="50"/>
  <c r="O16" i="50"/>
  <c r="O15" i="50"/>
  <c r="AN8" i="50"/>
  <c r="AM8" i="50"/>
  <c r="AL8" i="50"/>
  <c r="AK8" i="50"/>
  <c r="AD8" i="50"/>
  <c r="AC8" i="50"/>
  <c r="Z8" i="50"/>
  <c r="H17" i="47"/>
  <c r="H17" i="49"/>
  <c r="H15" i="49"/>
  <c r="H14" i="49"/>
  <c r="H10" i="49"/>
  <c r="K9" i="49"/>
  <c r="H9" i="49"/>
  <c r="H8" i="49"/>
  <c r="K7" i="49"/>
  <c r="H7" i="49"/>
  <c r="H6" i="49"/>
  <c r="K114" i="48"/>
  <c r="J114" i="48"/>
  <c r="H113" i="48"/>
  <c r="H112" i="48"/>
  <c r="K109" i="48"/>
  <c r="K72" i="48"/>
  <c r="H72" i="48"/>
  <c r="H71" i="48"/>
  <c r="H70" i="48"/>
  <c r="H68" i="48"/>
  <c r="K65" i="48"/>
  <c r="H65" i="48"/>
  <c r="H64" i="48"/>
  <c r="H63" i="48"/>
  <c r="H62" i="48"/>
  <c r="H61" i="48"/>
  <c r="H60" i="48"/>
  <c r="H59" i="48"/>
  <c r="H58" i="48"/>
  <c r="H57" i="48"/>
  <c r="H43" i="48"/>
  <c r="N38" i="48"/>
  <c r="M38" i="48"/>
  <c r="H18" i="48"/>
  <c r="N17" i="48"/>
  <c r="H17" i="48"/>
  <c r="N16" i="48"/>
  <c r="M16" i="48"/>
  <c r="H16" i="48"/>
  <c r="N15" i="48"/>
  <c r="H15" i="48"/>
  <c r="N10" i="48"/>
  <c r="K10" i="48"/>
  <c r="H10" i="48"/>
  <c r="N9" i="48"/>
  <c r="H9" i="48"/>
  <c r="N8" i="48"/>
  <c r="K8" i="48"/>
  <c r="K81" i="47"/>
  <c r="K78" i="47"/>
  <c r="K75" i="47"/>
  <c r="K72" i="47"/>
  <c r="K65" i="47"/>
  <c r="K62" i="47"/>
  <c r="K59" i="47"/>
  <c r="I50" i="47"/>
  <c r="I49" i="47" s="1"/>
  <c r="I44" i="47"/>
  <c r="H16" i="47"/>
  <c r="H15" i="47"/>
  <c r="H14" i="47"/>
  <c r="H13" i="47"/>
  <c r="K10" i="47"/>
  <c r="H10" i="47"/>
  <c r="H9" i="47"/>
  <c r="H8" i="47"/>
  <c r="K7" i="47"/>
  <c r="H7" i="47"/>
  <c r="K62" i="52" l="1"/>
  <c r="AE2" i="52"/>
  <c r="N62" i="52"/>
  <c r="N32" i="52"/>
  <c r="N2" i="52"/>
  <c r="K32" i="52"/>
  <c r="K2" i="52"/>
  <c r="J62" i="52"/>
  <c r="AC2" i="52"/>
  <c r="M62" i="52"/>
  <c r="M32" i="52"/>
  <c r="M2" i="52"/>
  <c r="J32" i="52"/>
  <c r="J2" i="52"/>
  <c r="M5" i="49"/>
  <c r="Q5" i="48"/>
  <c r="K5" i="49"/>
  <c r="L5" i="49"/>
  <c r="P5" i="48"/>
  <c r="J5" i="49"/>
  <c r="M4" i="47"/>
  <c r="K6" i="47"/>
  <c r="K52" i="47" s="1"/>
  <c r="J6" i="47"/>
  <c r="J52" i="47" s="1"/>
  <c r="L4" i="47"/>
  <c r="H62" i="52"/>
  <c r="Q32" i="52"/>
  <c r="Q62" i="52"/>
  <c r="D62" i="52"/>
  <c r="T32" i="52"/>
  <c r="H32" i="52"/>
  <c r="Y2" i="52"/>
  <c r="T62" i="52"/>
  <c r="Y32" i="52"/>
  <c r="D32" i="52"/>
  <c r="B61" i="52"/>
  <c r="S62" i="52"/>
  <c r="G62" i="52"/>
  <c r="W32" i="52"/>
  <c r="P32" i="52"/>
  <c r="C32" i="52"/>
  <c r="B1" i="52"/>
  <c r="C62" i="52"/>
  <c r="S32" i="52"/>
  <c r="W2" i="52"/>
  <c r="B31" i="52"/>
  <c r="P62" i="52"/>
  <c r="G32" i="52"/>
  <c r="T2" i="52"/>
  <c r="H2" i="52"/>
  <c r="Q2" i="52"/>
  <c r="D2" i="52"/>
  <c r="C2" i="52"/>
  <c r="S2" i="52"/>
  <c r="G2" i="52"/>
  <c r="P2" i="52"/>
  <c r="K5" i="48"/>
  <c r="J5" i="48"/>
  <c r="W119" i="48"/>
  <c r="S119" i="48"/>
  <c r="W77" i="48"/>
  <c r="S77" i="48"/>
  <c r="W21" i="48"/>
  <c r="S21" i="48"/>
  <c r="L19" i="47"/>
</calcChain>
</file>

<file path=xl/sharedStrings.xml><?xml version="1.0" encoding="utf-8"?>
<sst xmlns="http://schemas.openxmlformats.org/spreadsheetml/2006/main" count="2229" uniqueCount="645">
  <si>
    <t>Operating expenses</t>
  </si>
  <si>
    <t xml:space="preserve"> </t>
  </si>
  <si>
    <t>£m</t>
  </si>
  <si>
    <t>% Change</t>
  </si>
  <si>
    <t>Litigation and conduct</t>
  </si>
  <si>
    <t>Total operating expenses</t>
  </si>
  <si>
    <t>Average tangible shareholders' equity (£bn)</t>
  </si>
  <si>
    <t>Attributable profit/(loss)</t>
  </si>
  <si>
    <t xml:space="preserve">Profit/(loss) before tax </t>
  </si>
  <si>
    <t>Other net income/(expenses)</t>
  </si>
  <si>
    <t>Total assets</t>
  </si>
  <si>
    <t xml:space="preserve">Basic earnings/(loss) per share  </t>
  </si>
  <si>
    <t xml:space="preserve">Risk weighted assets </t>
  </si>
  <si>
    <t>Cast to YTD</t>
  </si>
  <si>
    <t>CIR Check</t>
  </si>
  <si>
    <t>Casting down check</t>
  </si>
  <si>
    <t xml:space="preserve">Credit impairment charges and other provisions </t>
  </si>
  <si>
    <t xml:space="preserve">Net operating income </t>
  </si>
  <si>
    <t>Group</t>
  </si>
  <si>
    <t>HO</t>
  </si>
  <si>
    <t>Cast to Group</t>
  </si>
  <si>
    <t>Cast to Core</t>
  </si>
  <si>
    <t>% Check</t>
  </si>
  <si>
    <t>Consistency with quarterlies check</t>
  </si>
  <si>
    <t/>
  </si>
  <si>
    <r>
      <rPr>
        <sz val="8"/>
        <color rgb="FF00B0F0"/>
        <rFont val="Expert Sans Regular"/>
        <family val="2"/>
      </rPr>
      <t>£m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</si>
  <si>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</si>
  <si>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</si>
  <si>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</si>
  <si>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 xml:space="preserve">Barclays Group </t>
    </r>
  </si>
  <si>
    <t>BI</t>
  </si>
  <si>
    <t>Head Office</t>
  </si>
  <si>
    <t>%</t>
  </si>
  <si>
    <t>Cast down</t>
  </si>
  <si>
    <t>Barclays Group</t>
  </si>
  <si>
    <t>Return on average allocated tangible equity</t>
  </si>
  <si>
    <t>Performance measures excluding litigation and conduct</t>
  </si>
  <si>
    <t>Casting</t>
  </si>
  <si>
    <t>Q218</t>
  </si>
  <si>
    <t>Attributable profit/(loss) ex L&amp;C</t>
  </si>
  <si>
    <t>Post tax L&amp;C impact</t>
  </si>
  <si>
    <t>Q318</t>
  </si>
  <si>
    <t>Returns</t>
  </si>
  <si>
    <t>Checking to Appendix</t>
  </si>
  <si>
    <t>Q418</t>
  </si>
  <si>
    <t>Profit/(loss) before tax ex L&amp;C</t>
  </si>
  <si>
    <t>GMP charge</t>
  </si>
  <si>
    <t>Check to Appendix</t>
  </si>
  <si>
    <r>
      <rPr>
        <b/>
        <sz val="8"/>
        <color rgb="FF00B0F0"/>
        <rFont val="Expert Sans Regular"/>
        <family val="2"/>
      </rPr>
      <t>As at 31.12.18</t>
    </r>
  </si>
  <si>
    <r>
      <rPr>
        <b/>
        <sz val="12"/>
        <color rgb="FF00B0F0"/>
        <rFont val="Expert Sans Regular"/>
        <family val="2"/>
      </rP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</si>
  <si>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</si>
  <si>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 and other provisions</t>
    </r>
  </si>
  <si>
    <r>
      <rPr>
        <b/>
        <sz val="8"/>
        <color rgb="FF00B0F0"/>
        <rFont val="Expert Sans Regular"/>
        <family val="2"/>
      </rPr>
      <t>Q219</t>
    </r>
  </si>
  <si>
    <r>
      <rPr>
        <b/>
        <sz val="8"/>
        <color rgb="FF00B0F0"/>
        <rFont val="Expert Sans Regular"/>
        <family val="2"/>
      </rPr>
      <t>Q119</t>
    </r>
  </si>
  <si>
    <r>
      <rPr>
        <b/>
        <sz val="8"/>
        <color rgb="FF00B0F0"/>
        <rFont val="Expert Sans Regular"/>
        <family val="2"/>
      </rPr>
      <t>Q418</t>
    </r>
  </si>
  <si>
    <r>
      <rPr>
        <b/>
        <sz val="8"/>
        <color rgb="FF00B0F0"/>
        <rFont val="Expert Sans Regular"/>
        <family val="2"/>
      </rPr>
      <t>Q318</t>
    </r>
  </si>
  <si>
    <r>
      <rPr>
        <b/>
        <sz val="8"/>
        <color rgb="FF00B0F0"/>
        <rFont val="Expert Sans Regular"/>
        <family val="2"/>
      </rPr>
      <t>Q218</t>
    </r>
  </si>
  <si>
    <t>Consistency with BUK</t>
  </si>
  <si>
    <t>CIB+CCP=BI</t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</si>
  <si>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</si>
  <si>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</si>
  <si>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t xml:space="preserve">% Change </t>
  </si>
  <si>
    <r>
      <rPr>
        <b/>
        <sz val="12"/>
        <color rgb="FF00B0F0"/>
        <rFont val="Expert Sans Regular"/>
        <family val="2"/>
      </rPr>
      <t xml:space="preserve">Analysis of Barclays UK </t>
    </r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</si>
  <si>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</si>
  <si>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t>Barclays UK</t>
  </si>
  <si>
    <t>Barclays International</t>
  </si>
  <si>
    <t>CIB+CPPB=BI</t>
  </si>
  <si>
    <t>Consistency to YTD</t>
  </si>
  <si>
    <t>CIB</t>
  </si>
  <si>
    <t>CCP</t>
  </si>
  <si>
    <t>Consistency to Group YTD</t>
  </si>
  <si>
    <t>RoTE:</t>
  </si>
  <si>
    <t>CPPB</t>
  </si>
  <si>
    <r>
      <rPr>
        <b/>
        <sz val="12"/>
        <color rgb="FF00B0F0"/>
        <rFont val="Expert Sans Regular"/>
        <family val="2"/>
      </rPr>
      <t xml:space="preserve">Barclays International </t>
    </r>
  </si>
  <si>
    <r>
      <rPr>
        <b/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</si>
  <si>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Credit impairment (charges)/releases and other provisions</t>
    </r>
  </si>
  <si>
    <r>
      <rPr>
        <b/>
        <sz val="11"/>
        <color rgb="FF00B0F0"/>
        <rFont val="Expert Sans Regular"/>
        <family val="2"/>
      </rPr>
      <t>Consumer, Cards and Payments</t>
    </r>
  </si>
  <si>
    <r>
      <rPr>
        <b/>
        <sz val="12"/>
        <color rgb="FF00B0F0"/>
        <rFont val="Expert Sans Regular"/>
        <family val="2"/>
      </rPr>
      <t xml:space="preserve">Head Office </t>
    </r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</si>
  <si>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</si>
  <si>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8"/>
        <color rgb="FF00B0F0"/>
        <rFont val="Expert Sans Regular"/>
        <family val="2"/>
      </rPr>
      <t>Half year ended 30.06.19</t>
    </r>
  </si>
  <si>
    <r>
      <rPr>
        <b/>
        <sz val="8"/>
        <color rgb="FF00B0F0"/>
        <rFont val="Expert Sans Regular"/>
        <family val="2"/>
      </rPr>
      <t>Half year ended 30.06.18</t>
    </r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</si>
  <si>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</si>
  <si>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</si>
  <si>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Consumer, Cards and Payments</t>
    </r>
  </si>
  <si>
    <r>
      <rPr>
        <b/>
        <sz val="8"/>
        <color rgb="FF00B0F0"/>
        <rFont val="Expert Sans Regular"/>
        <family val="2"/>
      </rPr>
      <t>Barclays International</t>
    </r>
  </si>
  <si>
    <r>
      <rPr>
        <b/>
        <sz val="8"/>
        <color rgb="FF00B0F0"/>
        <rFont val="Expert Sans Regular"/>
        <family val="2"/>
      </rPr>
      <t>Head Office</t>
    </r>
  </si>
  <si>
    <r>
      <rPr>
        <b/>
        <sz val="8"/>
        <color rgb="FF00B0F0"/>
        <rFont val="Expert Sans Regular"/>
        <family val="2"/>
      </rPr>
      <t>Barclays Group</t>
    </r>
  </si>
  <si>
    <r>
      <rPr>
        <sz val="8"/>
        <color rgb="FF000000"/>
        <rFont val="Expert Sans Regular"/>
        <family val="2"/>
      </rPr>
      <t>Total operating expenses</t>
    </r>
  </si>
  <si>
    <t>Attributable profit/(loss)1</t>
  </si>
  <si>
    <t xml:space="preserve">Total income </t>
  </si>
  <si>
    <t>AP</t>
  </si>
  <si>
    <t>CIR</t>
  </si>
  <si>
    <t>CIR Check ex L&amp;C</t>
  </si>
  <si>
    <t>Quarterly pages</t>
  </si>
  <si>
    <t>Other net (expenses)/income</t>
  </si>
  <si>
    <t>Average UK leverage exposure</t>
  </si>
  <si>
    <t>Operating costs</t>
  </si>
  <si>
    <t>YTD pages = Quarterly pages</t>
  </si>
  <si>
    <t>Assets CIB + CCP = BI</t>
  </si>
  <si>
    <t>Assets casting check</t>
  </si>
  <si>
    <t>Impact of litigation and conduct</t>
  </si>
  <si>
    <t>Total income</t>
  </si>
  <si>
    <t>Profit before tax</t>
  </si>
  <si>
    <t>Profit attributable to ordinary equity holders of the parent</t>
  </si>
  <si>
    <t>Post-tax impact of litigation and conduct</t>
  </si>
  <si>
    <t>Profit/(loss) attributable to ordinary equity holders of the parent excluding litigation and conduct</t>
  </si>
  <si>
    <t>Average goodwill and intangibles</t>
  </si>
  <si>
    <t xml:space="preserve">Consistency </t>
  </si>
  <si>
    <t>Consistency</t>
  </si>
  <si>
    <t>Loan: deposit ratio</t>
  </si>
  <si>
    <t xml:space="preserve">Loans and advances to customers at amortised cost </t>
  </si>
  <si>
    <t xml:space="preserve">Total assets </t>
  </si>
  <si>
    <t>Customer deposits at amortised cost</t>
  </si>
  <si>
    <t>Risk weighted assets</t>
  </si>
  <si>
    <t>Period end allocated tangible equity</t>
  </si>
  <si>
    <t>Loans and advances at amortised cost</t>
  </si>
  <si>
    <t>Cash collateral and settlement balances</t>
  </si>
  <si>
    <t xml:space="preserve">Trading portfolio assets </t>
  </si>
  <si>
    <t xml:space="preserve">Derivative financial instrument assets </t>
  </si>
  <si>
    <t>Financial assets at fair value through the income statement</t>
  </si>
  <si>
    <t>Other assets</t>
  </si>
  <si>
    <t>Derivative financial instrument liabilities</t>
  </si>
  <si>
    <t>Deposits at amortised cost</t>
  </si>
  <si>
    <t>Trading portfolio assets</t>
  </si>
  <si>
    <t>Derivative financial instrument assets</t>
  </si>
  <si>
    <t>BI quarterly</t>
  </si>
  <si>
    <t>ROTE check</t>
  </si>
  <si>
    <t>ex L&amp;C</t>
  </si>
  <si>
    <t>ROTE Check</t>
  </si>
  <si>
    <t>Ex L&amp;C</t>
  </si>
  <si>
    <t>LDR check</t>
  </si>
  <si>
    <r>
      <rPr>
        <b/>
        <sz val="10"/>
        <color rgb="FF00B0F0"/>
        <rFont val="Expert Sans Regular"/>
        <family val="2"/>
      </rPr>
      <t>Analysis of results by business</t>
    </r>
  </si>
  <si>
    <r>
      <rPr>
        <b/>
        <sz val="8"/>
        <color rgb="FF00B0F0"/>
        <rFont val="Expert Sans Regular"/>
        <family val="2"/>
      </rPr>
      <t>Barclays</t>
    </r>
    <r>
      <rPr>
        <b/>
        <sz val="8"/>
        <color rgb="FF00B0F0"/>
        <rFont val="Expert Sans Regular"/>
        <family val="2"/>
      </rPr>
      <t xml:space="preserve">_x000D_
</t>
    </r>
    <r>
      <rPr>
        <b/>
        <sz val="8"/>
        <color rgb="FF00B0F0"/>
        <rFont val="Expert Sans Regular"/>
        <family val="2"/>
      </rPr>
      <t>UK</t>
    </r>
  </si>
  <si>
    <r>
      <rPr>
        <b/>
        <sz val="8"/>
        <color rgb="FF00B0F0"/>
        <rFont val="Expert Sans Regular"/>
        <family val="2"/>
      </rPr>
      <t>Barclays</t>
    </r>
    <r>
      <rPr>
        <b/>
        <sz val="8"/>
        <color rgb="FF00B0F0"/>
        <rFont val="Expert Sans Regular"/>
        <family val="2"/>
      </rPr>
      <t>_x000D_
Internation</t>
    </r>
    <r>
      <rPr>
        <b/>
        <sz val="8"/>
        <color rgb="FF00B0F0"/>
        <rFont val="Expert Sans Regular"/>
        <family val="2"/>
      </rPr>
      <t>al</t>
    </r>
  </si>
  <si>
    <r>
      <rPr>
        <b/>
        <sz val="8"/>
        <color rgb="FF00B0F0"/>
        <rFont val="Expert Sans Regular"/>
        <family val="2"/>
      </rPr>
      <t>Head</t>
    </r>
    <r>
      <rPr>
        <b/>
        <sz val="8"/>
        <color rgb="FF00B0F0"/>
        <rFont val="Expert Sans Regular"/>
        <family val="2"/>
      </rPr>
      <t>_x000D_
Offi</t>
    </r>
    <r>
      <rPr>
        <b/>
        <sz val="8"/>
        <color rgb="FF00B0F0"/>
        <rFont val="Expert Sans Regular"/>
        <family val="2"/>
      </rPr>
      <t>ce</t>
    </r>
  </si>
  <si>
    <r>
      <rPr>
        <b/>
        <sz val="8"/>
        <color rgb="FF00B0F0"/>
        <rFont val="Expert Sans Regular"/>
        <family val="2"/>
      </rPr>
      <t>Barclays</t>
    </r>
    <r>
      <rPr>
        <b/>
        <sz val="8"/>
        <color rgb="FF00B0F0"/>
        <rFont val="Expert Sans Regular"/>
        <family val="2"/>
      </rPr>
      <t>_x000D_
Gro</t>
    </r>
    <r>
      <rPr>
        <b/>
        <sz val="8"/>
        <color rgb="FF00B0F0"/>
        <rFont val="Expert Sans Regular"/>
        <family val="2"/>
      </rPr>
      <t>up</t>
    </r>
  </si>
  <si>
    <r>
      <rPr>
        <b/>
        <sz val="8"/>
        <color rgb="FF000000"/>
        <rFont val="Expert Sans Regular"/>
        <family val="2"/>
      </rPr>
      <t>Net operating income/(expenses)</t>
    </r>
  </si>
  <si>
    <r>
      <rPr>
        <sz val="8"/>
        <color rgb="FF000000"/>
        <rFont val="Expert Sans Regular"/>
        <family val="2"/>
      </rPr>
      <t>Other net income/(expenses)</t>
    </r>
    <r>
      <rPr>
        <vertAlign val="superscript"/>
        <sz val="8"/>
        <color rgb="FF000000"/>
        <rFont val="Expert Sans Regular"/>
        <family val="2"/>
      </rPr>
      <t>1</t>
    </r>
  </si>
  <si>
    <r>
      <rPr>
        <b/>
        <sz val="8"/>
        <color rgb="FF000000"/>
        <rFont val="Expert Sans Regular"/>
        <family val="2"/>
      </rPr>
      <t>Profit/(loss) before tax</t>
    </r>
  </si>
  <si>
    <t>Cast to business pages</t>
  </si>
  <si>
    <t>BUK</t>
  </si>
  <si>
    <t>Cast to Quarterly</t>
  </si>
  <si>
    <t>Assets</t>
  </si>
  <si>
    <t>`</t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</si>
  <si>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</si>
  <si>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Average tangible equity</t>
    </r>
  </si>
  <si>
    <r>
      <rPr>
        <b/>
        <sz val="8"/>
        <color rgb="FF00B0F0"/>
        <rFont val="Expert Sans Regular"/>
        <family val="2"/>
      </rPr>
      <t>Return on average tangible equity</t>
    </r>
  </si>
  <si>
    <r>
      <rPr>
        <b/>
        <sz val="12"/>
        <color rgb="FF00B0F0"/>
        <rFont val="Expert Sans Regular"/>
        <family val="2"/>
      </rPr>
      <t>Corporate and Investment Bank</t>
    </r>
  </si>
  <si>
    <r>
      <rPr>
        <b/>
        <sz val="12"/>
        <color rgb="FF00B0F0"/>
        <rFont val="Expert Sans Regular"/>
        <family val="2"/>
      </rPr>
      <t>Consumer, Cards and Payments</t>
    </r>
  </si>
  <si>
    <t>casting checks please</t>
  </si>
  <si>
    <t>£bn</t>
  </si>
  <si>
    <t>-</t>
  </si>
  <si>
    <r>
      <rPr>
        <b/>
        <sz val="8"/>
        <color rgb="FF00B0F0"/>
        <rFont val="Expert Sans Regular"/>
        <family val="2"/>
      </rPr>
      <t>Q319</t>
    </r>
  </si>
  <si>
    <r>
      <rPr>
        <b/>
        <sz val="12"/>
        <color rgb="FF00B0F0"/>
        <rFont val="Expert Sans Regular"/>
        <family val="2"/>
      </rPr>
      <t>Barclays Group</t>
    </r>
  </si>
  <si>
    <t>Cost: income ratio</t>
  </si>
  <si>
    <t>UK bank levy</t>
  </si>
  <si>
    <t>31.12.19</t>
  </si>
  <si>
    <t>31.12.18</t>
  </si>
  <si>
    <t>Year ended</t>
  </si>
  <si>
    <r>
      <rPr>
        <b/>
        <sz val="8"/>
        <color rgb="FF00B0F0"/>
        <rFont val="Expert Sans Regular"/>
        <family val="2"/>
      </rPr>
      <t>Q419</t>
    </r>
  </si>
  <si>
    <r>
      <rPr>
        <b/>
        <sz val="8"/>
        <color rgb="FF00B0F0"/>
        <rFont val="Expert Sans Regular"/>
        <family val="2"/>
      </rPr>
      <t>Year ended 31.12.19</t>
    </r>
  </si>
  <si>
    <r>
      <rPr>
        <b/>
        <sz val="8"/>
        <color rgb="FF00B0F0"/>
        <rFont val="Expert Sans Regular"/>
        <family val="2"/>
      </rPr>
      <t>Year ended 31.12.18</t>
    </r>
  </si>
  <si>
    <r>
      <rPr>
        <b/>
        <sz val="8"/>
        <color rgb="FF00B0F0"/>
        <rFont val="Expert Sans Regular"/>
        <family val="2"/>
      </rPr>
      <t>31.12.19</t>
    </r>
  </si>
  <si>
    <t xml:space="preserve">Barclays UK </t>
  </si>
  <si>
    <t>Income statement information</t>
  </si>
  <si>
    <t xml:space="preserve">Analysis of total income </t>
  </si>
  <si>
    <t>Bank Levy</t>
  </si>
  <si>
    <t>EPS</t>
  </si>
  <si>
    <t>Bank levy</t>
  </si>
  <si>
    <t xml:space="preserve">Delete before distribution </t>
  </si>
  <si>
    <t>Please don't hide as this may be missed</t>
  </si>
  <si>
    <t>Credit impairment charges</t>
  </si>
  <si>
    <t>Net operating income</t>
  </si>
  <si>
    <t>Other net income</t>
  </si>
  <si>
    <t>Attributable profit</t>
  </si>
  <si>
    <t>Performance measures</t>
  </si>
  <si>
    <t>Return on average tangible shareholders' equity</t>
  </si>
  <si>
    <t>Loan loss rate (bps)</t>
  </si>
  <si>
    <t>Performance measures excluding litigation and conduct2</t>
  </si>
  <si>
    <t>Net interest income</t>
  </si>
  <si>
    <t>Net fee, commission and other income</t>
  </si>
  <si>
    <t>Attributable profit1</t>
  </si>
  <si>
    <t>Balance sheet information</t>
  </si>
  <si>
    <t>Key facts</t>
  </si>
  <si>
    <t>Average loan to value of mortgage portfolio2</t>
  </si>
  <si>
    <t>Average loan to value of new mortgage lending2</t>
  </si>
  <si>
    <t>Number of branches</t>
  </si>
  <si>
    <t>Mobile banking active customers</t>
  </si>
  <si>
    <t>7.3m</t>
  </si>
  <si>
    <t>30 day arrears rate - Barclaycard Consumer UK</t>
  </si>
  <si>
    <t>Average allocated tangible equity (£bn)</t>
  </si>
  <si>
    <t>Net interest margin</t>
  </si>
  <si>
    <t>Performance measures excluding litigation and conduct3</t>
  </si>
  <si>
    <t>Personal Banking</t>
  </si>
  <si>
    <t xml:space="preserve">Barclaycard Consumer UK </t>
  </si>
  <si>
    <t>Business Banking</t>
  </si>
  <si>
    <t>Analysis of credit impairment charges</t>
  </si>
  <si>
    <t>Total credit impairment charges</t>
  </si>
  <si>
    <t>Analysis of loans and advances to customers at amortised cost</t>
  </si>
  <si>
    <t xml:space="preserve">£bn </t>
  </si>
  <si>
    <t>Total loans and advances to customers at amortised cost</t>
  </si>
  <si>
    <t>Analysis of customer deposits at amortised cost</t>
  </si>
  <si>
    <t>Total customer deposits at amortised cost</t>
  </si>
  <si>
    <t>Net trading income</t>
  </si>
  <si>
    <t>FICC</t>
  </si>
  <si>
    <t>Equities</t>
  </si>
  <si>
    <t>Markets</t>
  </si>
  <si>
    <t>Debt capital markets</t>
  </si>
  <si>
    <t>Advisory</t>
  </si>
  <si>
    <t>Equity capital markets</t>
  </si>
  <si>
    <t>Banking fees</t>
  </si>
  <si>
    <t>Corporate lending</t>
  </si>
  <si>
    <t>Transaction banking</t>
  </si>
  <si>
    <t>Corporate</t>
  </si>
  <si>
    <t>Other1</t>
  </si>
  <si>
    <t>Credit impairment (charges)/releases</t>
  </si>
  <si>
    <t>Attributable profit2</t>
  </si>
  <si>
    <t>30 day arrears rate - Barclaycard US</t>
  </si>
  <si>
    <t>Value of payments processed (£bn)</t>
  </si>
  <si>
    <t>Loss before tax</t>
  </si>
  <si>
    <t>Attributable loss1</t>
  </si>
  <si>
    <t>Attributable loss</t>
  </si>
  <si>
    <t>Cost: income ratio excluding litigation and conduct</t>
  </si>
  <si>
    <t>n/m</t>
  </si>
  <si>
    <t>Profit/(loss) before tax</t>
  </si>
  <si>
    <t>Profit/(loss) before tax excluding litigation and conduct</t>
  </si>
  <si>
    <t xml:space="preserve">Average shareholders' equity </t>
  </si>
  <si>
    <t xml:space="preserve">Average tangible shareholders' equity </t>
  </si>
  <si>
    <t>Return on average tangible shareholders' equity excluding litigation and conduct</t>
  </si>
  <si>
    <t>Basic earnings per ordinary share</t>
  </si>
  <si>
    <t>Basic weighted average number of shares (m)</t>
  </si>
  <si>
    <t>Basic earnings per ordinary share excluding litigation and conduct</t>
  </si>
  <si>
    <t xml:space="preserve">Operating expenses </t>
  </si>
  <si>
    <t xml:space="preserve">Net fee, commission, trading and other income </t>
  </si>
  <si>
    <t>c.376,000</t>
  </si>
  <si>
    <t>c.374,000</t>
  </si>
  <si>
    <t>Total number of Barclaycard payments clients</t>
  </si>
  <si>
    <t>US cards customer FICO score distribution</t>
  </si>
  <si>
    <t>&lt;660</t>
  </si>
  <si>
    <t>&gt;660</t>
  </si>
  <si>
    <r>
      <rPr>
        <b/>
        <sz val="12"/>
        <color rgb="FF00B0F0"/>
        <rFont val="Expert Sans Regular"/>
        <family val="2"/>
      </rPr>
      <t>for the three months ended</t>
    </r>
  </si>
  <si>
    <r>
      <rPr>
        <b/>
        <sz val="8"/>
        <color rgb="FF00B0F0"/>
        <rFont val="Expert Sans Regular"/>
        <family val="2"/>
      </rPr>
      <t>31.03.20</t>
    </r>
  </si>
  <si>
    <r>
      <rPr>
        <b/>
        <sz val="8"/>
        <color rgb="FF00B0F0"/>
        <rFont val="Expert Sans Regular"/>
        <family val="2"/>
      </rPr>
      <t>31.03.19</t>
    </r>
  </si>
  <si>
    <r>
      <rPr>
        <sz val="8"/>
        <color rgb="FF000000"/>
        <rFont val="Expert Sans Regular"/>
        <family val="2"/>
      </rPr>
      <t>Credit impairment charges</t>
    </r>
  </si>
  <si>
    <r>
      <rPr>
        <b/>
        <sz val="8"/>
        <color rgb="FF000000"/>
        <rFont val="Expert Sans Regular"/>
        <family val="2"/>
      </rPr>
      <t>Net operating income</t>
    </r>
  </si>
  <si>
    <r>
      <rPr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</si>
  <si>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</si>
  <si>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</si>
  <si>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Other net income</t>
    </r>
  </si>
  <si>
    <r>
      <rPr>
        <b/>
        <sz val="8"/>
        <color rgb="FF000000"/>
        <rFont val="Expert Sans Regular"/>
        <family val="2"/>
      </rPr>
      <t>Profit before tax</t>
    </r>
  </si>
  <si>
    <r>
      <rPr>
        <b/>
        <sz val="8"/>
        <color rgb="FF000000"/>
        <rFont val="Expert Sans Regular"/>
        <family val="2"/>
      </rPr>
      <t>Profit after tax</t>
    </r>
  </si>
  <si>
    <r>
      <rPr>
        <sz val="8"/>
        <color rgb="FF000000"/>
        <rFont val="Expert Sans Regular"/>
        <family val="2"/>
      </rPr>
      <t>Non-controlling interests</t>
    </r>
  </si>
  <si>
    <r>
      <rPr>
        <sz val="8"/>
        <color rgb="FF000000"/>
        <rFont val="Expert Sans Regular"/>
        <family val="2"/>
      </rPr>
      <t>Other equity instrument holders</t>
    </r>
  </si>
  <si>
    <r>
      <rPr>
        <b/>
        <sz val="8"/>
        <color rgb="FF000000"/>
        <rFont val="Expert Sans Regular"/>
        <family val="2"/>
      </rPr>
      <t>Attributable profit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</si>
  <si>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</si>
  <si>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</si>
  <si>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>Average tangible shareholders' equity (£bn)</t>
    </r>
  </si>
  <si>
    <r>
      <rPr>
        <sz val="8"/>
        <color rgb="FF00000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</si>
  <si>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Loan loss rate (bps)</t>
    </r>
  </si>
  <si>
    <r>
      <rPr>
        <sz val="8"/>
        <color rgb="FF000000"/>
        <rFont val="Expert Sans Regular"/>
        <family val="2"/>
      </rPr>
      <t>Basic earnings per share</t>
    </r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</si>
  <si>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</si>
  <si>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</si>
  <si>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Attributable profit</t>
    </r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</si>
  <si>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</si>
  <si>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</si>
  <si>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Common equity tier 1 ratio</t>
    </r>
  </si>
  <si>
    <r>
      <rPr>
        <sz val="8"/>
        <color rgb="FF000000"/>
        <rFont val="Expert Sans Regular"/>
        <family val="2"/>
      </rPr>
      <t>Common equity tier 1 capital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</si>
  <si>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</si>
  <si>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Average UK leverage ratio</t>
    </r>
  </si>
  <si>
    <r>
      <rPr>
        <sz val="8"/>
        <color rgb="FF000000"/>
        <rFont val="Expert Sans Regular"/>
        <family val="2"/>
      </rPr>
      <t>UK leverage ratio</t>
    </r>
  </si>
  <si>
    <r>
      <rPr>
        <b/>
        <sz val="10"/>
        <color rgb="FF000000"/>
        <rFont val="Expert Sans Regular"/>
        <family val="2"/>
      </rPr>
      <t>Funding and liquidity</t>
    </r>
  </si>
  <si>
    <r>
      <rPr>
        <sz val="8"/>
        <color rgb="FF000000"/>
        <rFont val="Expert Sans Regular"/>
        <family val="2"/>
      </rPr>
      <t>Group liquidity pool (£bn)</t>
    </r>
  </si>
  <si>
    <r>
      <rPr>
        <sz val="8"/>
        <color rgb="FF000000"/>
        <rFont val="Expert Sans Regular"/>
        <family val="2"/>
      </rPr>
      <t>Liquidity coverage ratio</t>
    </r>
  </si>
  <si>
    <r>
      <rPr>
        <sz val="8"/>
        <color rgb="FF000000"/>
        <rFont val="Expert Sans Regular"/>
        <family val="2"/>
      </rPr>
      <t>Loan: deposit ratio</t>
    </r>
  </si>
  <si>
    <r>
      <rPr>
        <b/>
        <sz val="8"/>
        <color rgb="FF00B0F0"/>
        <rFont val="Expert Sans Regular"/>
        <family val="2"/>
      </rPr>
      <t>Q120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</si>
  <si>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</si>
  <si>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</si>
  <si>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</si>
  <si>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</si>
  <si>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Operating costs</t>
    </r>
  </si>
  <si>
    <r>
      <rPr>
        <sz val="8"/>
        <color rgb="FF000000"/>
        <rFont val="Expert Sans Regular"/>
        <family val="2"/>
      </rPr>
      <t>UK bank levy</t>
    </r>
  </si>
  <si>
    <r>
      <rPr>
        <b/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</si>
  <si>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GMP charge</t>
    </r>
  </si>
  <si>
    <r>
      <rPr>
        <sz val="8"/>
        <color rgb="FF000000"/>
        <rFont val="Expert Sans Regular"/>
        <family val="2"/>
      </rPr>
      <t>Other net income/(expenses)</t>
    </r>
  </si>
  <si>
    <r>
      <rPr>
        <b/>
        <sz val="8"/>
        <color rgb="FF000000"/>
        <rFont val="Expert Sans Regular"/>
        <family val="2"/>
      </rPr>
      <t>Profit/(loss) after tax</t>
    </r>
  </si>
  <si>
    <r>
      <rPr>
        <sz val="8"/>
        <color rgb="FF000000"/>
        <rFont val="Expert Sans Regular"/>
        <family val="2"/>
      </rPr>
      <t xml:space="preserve">Basic earnings/(loss) per share 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</si>
  <si>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</si>
  <si>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Average UK leverage exposure</t>
    </r>
  </si>
  <si>
    <r>
      <rPr>
        <sz val="8"/>
        <color rgb="FF000000"/>
        <rFont val="Expert Sans Regular"/>
        <family val="2"/>
      </rPr>
      <t>UK leverage exposure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</si>
  <si>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</si>
  <si>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</si>
  <si>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Other net (expenses)/income</t>
    </r>
  </si>
  <si>
    <r>
      <rPr>
        <b/>
        <sz val="8"/>
        <color rgb="FF000000"/>
        <rFont val="Expert Sans Regular"/>
        <family val="2"/>
      </rPr>
      <t xml:space="preserve">Profit/(loss) before tax  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</si>
  <si>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</si>
  <si>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0000"/>
        <rFont val="Expert Sans Regular"/>
        <family val="2"/>
      </rPr>
      <t>Loans and advances to customers at amortised cost</t>
    </r>
  </si>
  <si>
    <r>
      <rPr>
        <sz val="8"/>
        <color rgb="FF000000"/>
        <rFont val="Expert Sans Regular"/>
        <family val="2"/>
      </rPr>
      <t>Customer deposits at amortised cost</t>
    </r>
  </si>
  <si>
    <r>
      <rPr>
        <sz val="8"/>
        <color rgb="FF000000"/>
        <rFont val="Expert Sans Regular"/>
        <family val="2"/>
      </rPr>
      <t>Period end allocated tangible equity</t>
    </r>
  </si>
  <si>
    <r>
      <rPr>
        <sz val="8"/>
        <color rgb="FF00000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</si>
  <si>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</si>
  <si>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</si>
  <si>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Net interest margin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</si>
  <si>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</si>
  <si>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</si>
  <si>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>Barclaycard Consumer UK</t>
    </r>
  </si>
  <si>
    <r>
      <rPr>
        <sz val="8"/>
        <color rgb="FF000000"/>
        <rFont val="Expert Sans Regular"/>
        <family val="2"/>
      </rPr>
      <t>Business Banking</t>
    </r>
  </si>
  <si>
    <r>
      <rPr>
        <b/>
        <sz val="8"/>
        <color rgb="FF000000"/>
        <rFont val="Expert Sans Regular"/>
        <family val="2"/>
      </rPr>
      <t>Analysis of credit impairment (charges)/releases</t>
    </r>
  </si>
  <si>
    <r>
      <rPr>
        <b/>
        <sz val="8"/>
        <color rgb="FF000000"/>
        <rFont val="Expert Sans Regular"/>
        <family val="2"/>
      </rPr>
      <t>Total credit impairment charges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</si>
  <si>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</si>
  <si>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</si>
  <si>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</si>
  <si>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b/>
        <sz val="8"/>
        <color rgb="FF000000"/>
        <rFont val="Expert Sans Regular"/>
        <family val="2"/>
      </rPr>
      <t>Total customer deposits at amortised cost</t>
    </r>
  </si>
  <si>
    <r>
      <rPr>
        <sz val="8"/>
        <color rgb="FF000000"/>
        <rFont val="Expert Sans Regular"/>
        <family val="2"/>
      </rPr>
      <t>Net trading income</t>
    </r>
  </si>
  <si>
    <r>
      <rPr>
        <b/>
        <sz val="8"/>
        <color rgb="FF000000"/>
        <rFont val="Expert Sans Regular"/>
        <family val="2"/>
      </rPr>
      <t xml:space="preserve">Profit before tax </t>
    </r>
  </si>
  <si>
    <r>
      <rPr>
        <sz val="8"/>
        <color rgb="FF000000"/>
        <rFont val="Expert Sans Regular"/>
        <family val="2"/>
      </rPr>
      <t>Loans and advances at amortised cost</t>
    </r>
  </si>
  <si>
    <r>
      <rPr>
        <sz val="8"/>
        <color rgb="FF000000"/>
        <rFont val="Expert Sans Regular"/>
        <family val="2"/>
      </rPr>
      <t>Trading portfolio assets</t>
    </r>
  </si>
  <si>
    <r>
      <rPr>
        <sz val="8"/>
        <color rgb="FF000000"/>
        <rFont val="Expert Sans Regular"/>
        <family val="2"/>
      </rPr>
      <t>Derivative financial instrument assets</t>
    </r>
  </si>
  <si>
    <r>
      <rPr>
        <sz val="8"/>
        <color rgb="FF000000"/>
        <rFont val="Expert Sans Regular"/>
        <family val="2"/>
      </rPr>
      <t>Financial assets at fair value through the income statement</t>
    </r>
  </si>
  <si>
    <r>
      <rPr>
        <sz val="8"/>
        <color rgb="FF000000"/>
        <rFont val="Expert Sans Regular"/>
        <family val="2"/>
      </rPr>
      <t>Cash collateral and settlement balances</t>
    </r>
  </si>
  <si>
    <r>
      <rPr>
        <sz val="8"/>
        <color rgb="FF000000"/>
        <rFont val="Expert Sans Regular"/>
        <family val="2"/>
      </rPr>
      <t>Other assets</t>
    </r>
  </si>
  <si>
    <r>
      <rPr>
        <b/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</si>
  <si>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Deposits at amortised cost</t>
    </r>
  </si>
  <si>
    <r>
      <rPr>
        <sz val="8"/>
        <color rgb="FF000000"/>
        <rFont val="Expert Sans Regular"/>
        <family val="2"/>
      </rPr>
      <t>Derivative financial instrument liabilities</t>
    </r>
  </si>
  <si>
    <r>
      <rPr>
        <sz val="8"/>
        <color rgb="FF000000"/>
        <rFont val="Expert Sans Regular"/>
        <family val="2"/>
      </rPr>
      <t>FICC</t>
    </r>
  </si>
  <si>
    <r>
      <rPr>
        <sz val="8"/>
        <color rgb="FF000000"/>
        <rFont val="Expert Sans Regular"/>
        <family val="2"/>
      </rPr>
      <t>Equities</t>
    </r>
  </si>
  <si>
    <r>
      <rPr>
        <b/>
        <sz val="8"/>
        <color rgb="FF000000"/>
        <rFont val="Expert Sans Regular"/>
        <family val="2"/>
      </rPr>
      <t>Markets</t>
    </r>
  </si>
  <si>
    <r>
      <rPr>
        <sz val="8"/>
        <color rgb="FF000000"/>
        <rFont val="Expert Sans Regular"/>
        <family val="2"/>
      </rPr>
      <t>Advisory</t>
    </r>
  </si>
  <si>
    <r>
      <rPr>
        <sz val="8"/>
        <color rgb="FF000000"/>
        <rFont val="Expert Sans Regular"/>
        <family val="2"/>
      </rPr>
      <t>Equity capital markets</t>
    </r>
  </si>
  <si>
    <r>
      <rPr>
        <sz val="8"/>
        <color rgb="FF000000"/>
        <rFont val="Expert Sans Regular"/>
        <family val="2"/>
      </rPr>
      <t>Debt capital markets</t>
    </r>
  </si>
  <si>
    <r>
      <rPr>
        <b/>
        <sz val="8"/>
        <color rgb="FF000000"/>
        <rFont val="Expert Sans Regular"/>
        <family val="2"/>
      </rPr>
      <t>Banking fees</t>
    </r>
  </si>
  <si>
    <r>
      <rPr>
        <sz val="8"/>
        <color rgb="FF000000"/>
        <rFont val="Expert Sans Regular"/>
        <family val="2"/>
      </rPr>
      <t>Corporate lending</t>
    </r>
  </si>
  <si>
    <r>
      <rPr>
        <sz val="8"/>
        <color rgb="FF000000"/>
        <rFont val="Expert Sans Regular"/>
        <family val="2"/>
      </rPr>
      <t>Transaction banking</t>
    </r>
  </si>
  <si>
    <r>
      <rPr>
        <b/>
        <sz val="8"/>
        <color rgb="FF000000"/>
        <rFont val="Expert Sans Regular"/>
        <family val="2"/>
      </rPr>
      <t>Corporate</t>
    </r>
  </si>
  <si>
    <r>
      <rPr>
        <sz val="8"/>
        <color rgb="FF000000"/>
        <rFont val="Expert Sans Regular"/>
        <family val="2"/>
      </rPr>
      <t>Other</t>
    </r>
  </si>
  <si>
    <r>
      <rPr>
        <sz val="8"/>
        <color rgb="FF000000"/>
        <rFont val="Expert Sans Regular"/>
        <family val="2"/>
      </rPr>
      <t>Credit impairment (charges)/releases</t>
    </r>
  </si>
  <si>
    <r>
      <rPr>
        <sz val="8"/>
        <color rgb="FF000000"/>
        <rFont val="Expert Sans Regular"/>
        <family val="2"/>
      </rPr>
      <t>Derivative financial instruments assets</t>
    </r>
  </si>
  <si>
    <r>
      <rPr>
        <sz val="8"/>
        <color rgb="FF000000"/>
        <rFont val="Expert Sans Regular"/>
        <family val="2"/>
      </rPr>
      <t xml:space="preserve">Risk weighted assets </t>
    </r>
  </si>
  <si>
    <r>
      <rPr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</si>
  <si>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Net fee, commission, trading and other income</t>
    </r>
  </si>
  <si>
    <r>
      <rPr>
        <b/>
        <sz val="8"/>
        <color rgb="FF000000"/>
        <rFont val="Expert Sans Regular"/>
        <family val="2"/>
      </rPr>
      <t>Net operating (expenses)/income</t>
    </r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</si>
  <si>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</si>
  <si>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sz val="8"/>
        <color rgb="FF000000"/>
        <rFont val="Expert Sans Regular"/>
        <family val="2"/>
      </rPr>
      <t>Loss before tax</t>
    </r>
  </si>
  <si>
    <r>
      <rPr>
        <sz val="8"/>
        <color rgb="FF000000"/>
        <rFont val="Expert Sans Regular"/>
        <family val="2"/>
      </rPr>
      <t>Attributable loss</t>
    </r>
  </si>
  <si>
    <r>
      <rPr>
        <b/>
        <sz val="8"/>
        <color rgb="FF00B0F0"/>
        <rFont val="Expert Sans Regular"/>
        <family val="2"/>
      </rPr>
      <t>Three months ended 31.03.20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</si>
  <si>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</si>
  <si>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</si>
  <si>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</si>
  <si>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</si>
  <si>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</si>
  <si>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sz val="8"/>
        <color rgb="FF000000"/>
        <rFont val="Expert Sans Regular"/>
        <family val="2"/>
      </rPr>
      <t>n/m</t>
    </r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</si>
  <si>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</si>
  <si>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8"/>
        <color rgb="FF00B0F0"/>
        <rFont val="Expert Sans Regular"/>
        <family val="2"/>
      </rPr>
      <t>Three months ended 31.03.19</t>
    </r>
  </si>
  <si>
    <r>
      <rPr>
        <b/>
        <sz val="8"/>
        <color rgb="FF00B0F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</si>
  <si>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Impact of litigation and conduct</t>
    </r>
  </si>
  <si>
    <r>
      <rPr>
        <b/>
        <sz val="8"/>
        <color rgb="FF000000"/>
        <rFont val="Expert Sans Regular"/>
        <family val="2"/>
      </rPr>
      <t>Cost: income ratio excluding litigation and conduct</t>
    </r>
  </si>
  <si>
    <r>
      <rPr>
        <b/>
        <sz val="8"/>
        <color rgb="FF00B0F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</si>
  <si>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Profit/(loss) before tax</t>
    </r>
  </si>
  <si>
    <r>
      <rPr>
        <b/>
        <sz val="8"/>
        <color rgb="FF000000"/>
        <rFont val="Expert Sans Regular"/>
        <family val="2"/>
      </rPr>
      <t>Profit before tax excluding litigation and conduct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</si>
  <si>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</si>
  <si>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sz val="8"/>
        <color rgb="FF000000"/>
        <rFont val="Expert Sans Regular"/>
        <family val="2"/>
      </rPr>
      <t>Post-tax impact of litigation and conduct</t>
    </r>
  </si>
  <si>
    <r>
      <rPr>
        <b/>
        <sz val="8"/>
        <color rgb="FF000000"/>
        <rFont val="Expert Sans Regular"/>
        <family val="2"/>
      </rPr>
      <t>Profit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</si>
  <si>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</si>
  <si>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>Average shareholders' equity</t>
    </r>
  </si>
  <si>
    <r>
      <rPr>
        <sz val="8"/>
        <color rgb="FF000000"/>
        <rFont val="Expert Sans Regular"/>
        <family val="2"/>
      </rPr>
      <t>Average goodwill and intangibles</t>
    </r>
  </si>
  <si>
    <r>
      <rPr>
        <b/>
        <sz val="8"/>
        <color rgb="FF000000"/>
        <rFont val="Expert Sans Regular"/>
        <family val="2"/>
      </rPr>
      <t xml:space="preserve">Average tangible shareholders' equity </t>
    </r>
  </si>
  <si>
    <r>
      <rPr>
        <b/>
        <sz val="8"/>
        <color rgb="FF000000"/>
        <rFont val="Expert Sans Regular"/>
        <family val="2"/>
      </rPr>
      <t>Return on average tangible shareholders' equity excluding litigation and conduct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</si>
  <si>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</si>
  <si>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sz val="8"/>
        <color rgb="FF000000"/>
        <rFont val="Expert Sans Regular"/>
        <family val="2"/>
      </rPr>
      <t>Basic weighted average number of shares (m)</t>
    </r>
  </si>
  <si>
    <r>
      <rPr>
        <b/>
        <sz val="8"/>
        <color rgb="FF000000"/>
        <rFont val="Expert Sans Regular"/>
        <family val="2"/>
      </rPr>
      <t>Basic earnings per ordinary share excluding litigation and conduct</t>
    </r>
  </si>
  <si>
    <r>
      <rPr>
        <b/>
        <sz val="8"/>
        <color rgb="FF00B0F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</si>
  <si>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 xml:space="preserve">Average allocated equity </t>
    </r>
  </si>
  <si>
    <r>
      <rPr>
        <b/>
        <sz val="8"/>
        <color rgb="FF000000"/>
        <rFont val="Expert Sans Regular"/>
        <family val="2"/>
      </rPr>
      <t xml:space="preserve">Average allocated tangible equity </t>
    </r>
  </si>
  <si>
    <r>
      <rPr>
        <b/>
        <sz val="8"/>
        <color rgb="FF000000"/>
        <rFont val="Expert Sans Regular"/>
        <family val="2"/>
      </rPr>
      <t>Return on average allocated tangible equity excluding litigation and conduct</t>
    </r>
  </si>
  <si>
    <r>
      <rPr>
        <b/>
        <sz val="8"/>
        <color rgb="FF000000"/>
        <rFont val="Expert Sans Regular"/>
        <family val="2"/>
      </rPr>
      <t>Profit/(loss) attributable to ordinary equity holders of the parent excluding litigation and conduct</t>
    </r>
  </si>
  <si>
    <r>
      <rPr>
        <sz val="8"/>
        <color rgb="FF000000"/>
        <rFont val="Expert Sans Regular"/>
        <family val="2"/>
      </rPr>
      <t>Average allocated equity</t>
    </r>
  </si>
  <si>
    <r>
      <rPr>
        <b/>
        <sz val="8"/>
        <color rgb="FF000000"/>
        <rFont val="Expert Sans Regular"/>
        <family val="2"/>
      </rPr>
      <t>Average allocated tangible equity</t>
    </r>
  </si>
  <si>
    <r>
      <rPr>
        <b/>
        <sz val="8"/>
        <color rgb="FF000000"/>
        <rFont val="Expert Sans Regular"/>
        <family val="2"/>
      </rPr>
      <t>Loss before tax excluding litigation and conduct</t>
    </r>
  </si>
  <si>
    <r>
      <rPr>
        <b/>
        <sz val="8"/>
        <color rgb="FF000000"/>
        <rFont val="Expert Sans Regular"/>
        <family val="2"/>
      </rPr>
      <t>Attributable loss excluding litigation and conduct</t>
    </r>
  </si>
  <si>
    <r>
      <rPr>
        <b/>
        <sz val="12"/>
        <color rgb="FF00B0F0"/>
        <rFont val="Expert Sans Regular"/>
        <family val="2"/>
      </rPr>
      <t>Tangible net asset value per share</t>
    </r>
  </si>
  <si>
    <r>
      <rPr>
        <b/>
        <sz val="8"/>
        <color rgb="FF00B0F0"/>
        <rFont val="Expert Sans Regular"/>
        <family val="2"/>
      </rPr>
      <t>As at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</si>
  <si>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</si>
  <si>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</si>
  <si>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</si>
  <si>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</si>
  <si>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</si>
  <si>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net asset value per share</t>
    </r>
  </si>
  <si>
    <r>
      <rPr>
        <b/>
        <sz val="8"/>
        <color rgb="FF000000"/>
        <rFont val="Expert Sans Regular"/>
        <family val="2"/>
      </rPr>
      <t>(Loss)/profit before tax</t>
    </r>
  </si>
  <si>
    <r>
      <rPr>
        <sz val="8"/>
        <color rgb="FF000000"/>
        <rFont val="Expert Sans Regular"/>
        <family val="2"/>
      </rPr>
      <t>Attributable (loss)/profit</t>
    </r>
  </si>
  <si>
    <r>
      <rPr>
        <sz val="8"/>
        <color rgb="FF000000"/>
        <rFont val="Expert Sans Regular"/>
        <family val="2"/>
      </rPr>
      <t>Tax charge</t>
    </r>
  </si>
  <si>
    <r>
      <rPr>
        <sz val="8"/>
        <color rgb="FF000000"/>
        <rFont val="Expert Sans Regular"/>
        <family val="2"/>
      </rPr>
      <t>Guaranteed Minimum Pensions (GMP) charge</t>
    </r>
  </si>
  <si>
    <r>
      <rPr>
        <b/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</si>
  <si>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(Loss)/profit before tax</t>
    </r>
  </si>
  <si>
    <r>
      <rPr>
        <b/>
        <sz val="8"/>
        <color rgb="FF000000"/>
        <rFont val="Expert Sans Regular"/>
        <family val="2"/>
      </rPr>
      <t>(Loss)/profit before tax excluding litigation and conduct</t>
    </r>
  </si>
  <si>
    <r>
      <rPr>
        <b/>
        <sz val="8"/>
        <color rgb="FF000000"/>
        <rFont val="Expert Sans Regular"/>
        <family val="2"/>
      </rPr>
      <t>(Loss)/profit attributable to ordinary equity holders of the parent excluding litigation and conduct</t>
    </r>
  </si>
  <si>
    <t>Balance sheet and capital management</t>
  </si>
  <si>
    <t>m</t>
  </si>
  <si>
    <t>p</t>
  </si>
  <si>
    <r>
      <rPr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</si>
  <si>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-</t>
    </r>
  </si>
  <si>
    <r>
      <rPr>
        <b/>
        <sz val="8"/>
        <color rgb="FF00B0F0"/>
        <rFont val="Expert Sans Regular"/>
        <family val="2"/>
      </rPr>
      <t>As at 31.03.20</t>
    </r>
  </si>
  <si>
    <r>
      <rPr>
        <b/>
        <sz val="8"/>
        <color rgb="FF00B0F0"/>
        <rFont val="Expert Sans Regular"/>
        <family val="2"/>
      </rPr>
      <t>As at 31.12.19</t>
    </r>
  </si>
  <si>
    <r>
      <rPr>
        <b/>
        <sz val="8"/>
        <color rgb="FF00B0F0"/>
        <rFont val="Expert Sans Regular"/>
        <family val="2"/>
      </rPr>
      <t>As at 31.03.19</t>
    </r>
  </si>
  <si>
    <r>
      <rPr>
        <sz val="8"/>
        <color rgb="FF00B0F0"/>
        <rFont val="Expert Sans Regular"/>
        <family val="2"/>
      </rPr>
      <t>m</t>
    </r>
  </si>
  <si>
    <r>
      <rPr>
        <sz val="8"/>
        <color rgb="FF00B0F0"/>
        <rFont val="Expert Sans Regular"/>
        <family val="2"/>
      </rPr>
      <t>p</t>
    </r>
  </si>
  <si>
    <t>Corporate and Investment Bank</t>
  </si>
  <si>
    <t>Margins and balances</t>
  </si>
  <si>
    <t>Three months ended 31.03.20</t>
  </si>
  <si>
    <t>Three months ended 31.03.19</t>
  </si>
  <si>
    <t xml:space="preserve">Average customer assets </t>
  </si>
  <si>
    <t>Total Barclays UK and Barclays International</t>
  </si>
  <si>
    <t>Other</t>
  </si>
  <si>
    <t>Total Barclays Group</t>
  </si>
  <si>
    <t>Quarterly analysis for Barclays UK and Barclays International</t>
  </si>
  <si>
    <t>Average customer assets</t>
  </si>
  <si>
    <t>Three months ended 31.12.19</t>
  </si>
  <si>
    <t>Three months ended 30.09.19</t>
  </si>
  <si>
    <t>Three months ended 30.06.19</t>
  </si>
  <si>
    <t>Loans and advances at amortised cost by stage</t>
  </si>
  <si>
    <t>Gross exposure</t>
  </si>
  <si>
    <t>Impairment allowance</t>
  </si>
  <si>
    <t>Net exposure</t>
  </si>
  <si>
    <t>Stage 1</t>
  </si>
  <si>
    <t xml:space="preserve">Stage 2 </t>
  </si>
  <si>
    <t>Stage 3</t>
  </si>
  <si>
    <t>Total</t>
  </si>
  <si>
    <t>As at 31.03.20</t>
  </si>
  <si>
    <t>Total Barclays Group retail</t>
  </si>
  <si>
    <t xml:space="preserve"> -   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</si>
  <si>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</si>
  <si>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</si>
  <si>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</si>
  <si>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</si>
  <si>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and loan loss rate</t>
  </si>
  <si>
    <t>Loan impairment charge</t>
  </si>
  <si>
    <t>Loan loss rate</t>
  </si>
  <si>
    <t>bps</t>
  </si>
  <si>
    <t>Other financial assets subject to impairment</t>
  </si>
  <si>
    <t xml:space="preserve">Total </t>
  </si>
  <si>
    <t>As at 31.12.19</t>
  </si>
  <si>
    <t>Year ended 31.12.19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</si>
  <si>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</si>
  <si>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</si>
  <si>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</si>
  <si>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</si>
  <si>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</si>
  <si>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</si>
  <si>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</si>
  <si>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Wholesale loans </t>
  </si>
  <si>
    <t>Coverage ratio</t>
  </si>
  <si>
    <t>Baseline average macroeconomic variables used in the calculation of ECL</t>
  </si>
  <si>
    <t xml:space="preserve">Expected Worst Point </t>
  </si>
  <si>
    <t xml:space="preserve"> %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</si>
  <si>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</si>
  <si>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</si>
  <si>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</si>
  <si>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</si>
  <si>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</si>
  <si>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</si>
  <si>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</si>
  <si>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</si>
  <si>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Scenario probability weighting</t>
  </si>
  <si>
    <t>Upside 2</t>
  </si>
  <si>
    <t>Upside 1</t>
  </si>
  <si>
    <t>Baseline</t>
  </si>
  <si>
    <t>Downside 1</t>
  </si>
  <si>
    <t>Downside 2</t>
  </si>
  <si>
    <t>Drivers of loan impairment charge</t>
  </si>
  <si>
    <t>Impairment charge generated using scenarios before COVID-19</t>
  </si>
  <si>
    <t>Single name wholesale loan charges</t>
  </si>
  <si>
    <t>Loan impairment charge prior to impact of COVID-19 scenario</t>
  </si>
  <si>
    <t xml:space="preserve">Impact of COVID-19 scenario and weights </t>
  </si>
  <si>
    <t>Specific charge for the probability of a sustained period of low oil prices</t>
  </si>
  <si>
    <t>Incorporation of provision for UK economic uncertainty</t>
  </si>
  <si>
    <t>Total loan impairment charge</t>
  </si>
  <si>
    <t>Composition of the Group liquidity pool</t>
  </si>
  <si>
    <t>Liquidity pool</t>
  </si>
  <si>
    <t>Liquidity pool of which CRR LCR eligible</t>
  </si>
  <si>
    <t>Cash</t>
  </si>
  <si>
    <t>Level 1</t>
  </si>
  <si>
    <t>Level 2A</t>
  </si>
  <si>
    <t>Cash and deposits with central banks</t>
  </si>
  <si>
    <t>Government bonds</t>
  </si>
  <si>
    <t>AAA to AA-</t>
  </si>
  <si>
    <t>BBB+ to BBB-</t>
  </si>
  <si>
    <t>Other LCR ineligible government bonds</t>
  </si>
  <si>
    <t>Total government bonds</t>
  </si>
  <si>
    <t xml:space="preserve">Government guaranteed issuers, PSEs and GSEs </t>
  </si>
  <si>
    <t>International organisations and MDBs</t>
  </si>
  <si>
    <t xml:space="preserve">Covered bonds </t>
  </si>
  <si>
    <t>Total other</t>
  </si>
  <si>
    <t>Total as at 31 March 2020</t>
  </si>
  <si>
    <t>Total as at 31 December 2019</t>
  </si>
  <si>
    <t>Capital ratios</t>
  </si>
  <si>
    <t xml:space="preserve">As at </t>
  </si>
  <si>
    <t>31.03.20</t>
  </si>
  <si>
    <t>CET1</t>
  </si>
  <si>
    <t>Tier 1 (T1)</t>
  </si>
  <si>
    <t>Total regulatory capital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</si>
  <si>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</si>
  <si>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</si>
  <si>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Total equity excluding non-controlling interests per the balance sheet</t>
  </si>
  <si>
    <t>Less: other equity instruments (recognised as AT1 capital)</t>
  </si>
  <si>
    <t>Adjustment to retained earnings for foreseeable dividends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</si>
  <si>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</si>
  <si>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</si>
  <si>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</si>
  <si>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</si>
  <si>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</si>
  <si>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</si>
  <si>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</si>
  <si>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</si>
  <si>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</si>
  <si>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</si>
  <si>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</si>
  <si>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t xml:space="preserve">AT1 capital </t>
  </si>
  <si>
    <t>Capital instruments and related share premium accounts</t>
  </si>
  <si>
    <t xml:space="preserve">Qualifying AT1 capital (including minority interests) issued by subsidiaries </t>
  </si>
  <si>
    <t>AT1 capital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</si>
  <si>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</si>
  <si>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</si>
  <si>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</si>
  <si>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</si>
  <si>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t>Total RWAs</t>
  </si>
  <si>
    <t>Movement in CET1 capital</t>
  </si>
  <si>
    <t>Three months</t>
  </si>
  <si>
    <t>ended</t>
  </si>
  <si>
    <t>Opening CET1 capital</t>
  </si>
  <si>
    <t>Profit for the period attributable to equity holders</t>
  </si>
  <si>
    <t>Own credit relating to derivative liabilities</t>
  </si>
  <si>
    <t>Dividends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</si>
  <si>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</si>
  <si>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</si>
  <si>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</si>
  <si>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</si>
  <si>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</si>
  <si>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Increase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</si>
  <si>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</si>
  <si>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</si>
  <si>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</si>
  <si>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</si>
  <si>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Increase in regulatory capital due to adjustments and deductions</t>
  </si>
  <si>
    <t>Closing CET1 capital</t>
  </si>
  <si>
    <t>Risk weighted assets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</si>
  <si>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</si>
  <si>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</si>
  <si>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</si>
  <si>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</si>
  <si>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</si>
  <si>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</si>
  <si>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</si>
  <si>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</si>
  <si>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</si>
  <si>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Consumer, Cards and Payments</t>
  </si>
  <si>
    <t>Movement analysis of RWAs</t>
  </si>
  <si>
    <t xml:space="preserve">Credit risk </t>
  </si>
  <si>
    <t>Opening RWAs (as at 31.12.19)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</si>
  <si>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</si>
  <si>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</si>
  <si>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</si>
  <si>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</si>
  <si>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</si>
  <si>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</si>
  <si>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Closing RWAs (as at 31.03.20)</t>
  </si>
  <si>
    <t>Leverage ratios</t>
  </si>
  <si>
    <t>As at</t>
  </si>
  <si>
    <t>Average UK leverage ratio</t>
  </si>
  <si>
    <t>Average T1 capital</t>
  </si>
  <si>
    <t>UK leverage ratio</t>
  </si>
  <si>
    <t>UK leverage exposure</t>
  </si>
  <si>
    <t>Accounting assets</t>
  </si>
  <si>
    <t>Derivative financial instruments</t>
  </si>
  <si>
    <t>Derivative cash collateral</t>
  </si>
  <si>
    <t>Securities financing transactions (SFTs)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</si>
  <si>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</si>
  <si>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</si>
  <si>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</si>
  <si>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</si>
  <si>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</si>
  <si>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</si>
  <si>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</si>
  <si>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</si>
  <si>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</si>
  <si>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</si>
  <si>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</si>
  <si>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</si>
  <si>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</si>
  <si>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 xml:space="preserve">MREL ratios and position </t>
  </si>
  <si>
    <t>Own funds and eligible liabilities ratios</t>
  </si>
  <si>
    <t>AT1 capital instruments and related share premium accounts</t>
  </si>
  <si>
    <t>T2 capital instruments and related share premium accounts</t>
  </si>
  <si>
    <t>Eligible liabilities</t>
  </si>
  <si>
    <t>Total Barclays PLC (the Parent company) own funds and eligible liabilities</t>
  </si>
  <si>
    <t>Qualifying AT1 capital (including minority interests) issued by subsidiaries</t>
  </si>
  <si>
    <t>Total own funds and eligible liabilities, including eligible Barclays Bank PLC instruments</t>
  </si>
  <si>
    <t>Own funds and eligible liabilities</t>
  </si>
  <si>
    <t>Condensed consolidated income statement</t>
  </si>
  <si>
    <t>Three months ended</t>
  </si>
  <si>
    <t>Credit impairment charges and other provisions</t>
  </si>
  <si>
    <t>Operating expenses excluding litigation and conduct</t>
  </si>
  <si>
    <t>Tax charge</t>
  </si>
  <si>
    <t>Profit after tax</t>
  </si>
  <si>
    <t>Attributable to:</t>
  </si>
  <si>
    <t>Equity holders of the parent</t>
  </si>
  <si>
    <t>Other equity instrument holders</t>
  </si>
  <si>
    <t>Total equity holders of the parent</t>
  </si>
  <si>
    <t>Non-controlling interests</t>
  </si>
  <si>
    <t>Earnings per share</t>
  </si>
  <si>
    <t>Condensed consolidated balance sheet</t>
  </si>
  <si>
    <t>Cash and balances at central banks</t>
  </si>
  <si>
    <t>Reverse repurchase agreements and other similar secured lending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</si>
  <si>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</si>
  <si>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</si>
  <si>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</si>
  <si>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</si>
  <si>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Liabilities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</si>
  <si>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</si>
  <si>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</si>
  <si>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</si>
  <si>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</si>
  <si>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</si>
  <si>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 xml:space="preserve">Current tax liabilities </t>
  </si>
  <si>
    <t>Deferred tax liabilities</t>
  </si>
  <si>
    <t>Other liabilities</t>
  </si>
  <si>
    <t>Total liabilities</t>
  </si>
  <si>
    <t>Equity</t>
  </si>
  <si>
    <t>Called up share capital and share premium</t>
  </si>
  <si>
    <t xml:space="preserve">Retained earnings 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</si>
  <si>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</si>
  <si>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</si>
  <si>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</si>
  <si>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</si>
  <si>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Total liabilities and equity</t>
  </si>
  <si>
    <t>Condensed consolidated statement of changes in equity</t>
  </si>
  <si>
    <t>Retained earnings</t>
  </si>
  <si>
    <t>Balance as at 1 January 2020</t>
  </si>
  <si>
    <t>Retirement benefit remeasurements</t>
  </si>
  <si>
    <t>Total comprehensive income for the period</t>
  </si>
  <si>
    <t>Issue of shares under employee share schemes</t>
  </si>
  <si>
    <t>Other equity instruments coupons paid</t>
  </si>
  <si>
    <t>Vesting of shares under employee share schemes</t>
  </si>
  <si>
    <t>Dividends paid</t>
  </si>
  <si>
    <t>Other movements</t>
  </si>
  <si>
    <t>Balance as at 31 March 2020</t>
  </si>
  <si>
    <t>Cash flow hedging reserve</t>
  </si>
  <si>
    <t>Own credit reserve</t>
  </si>
  <si>
    <t>Other reserves and treasury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</si>
</sst>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3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p&quot;;\(0&quot;p&quot;\)"/>
    <numFmt numFmtId="328" formatCode="0%;\(0%\)"/>
    <numFmt numFmtId="329" formatCode="d\.mm\.yy;@"/>
    <numFmt numFmtId="330" formatCode="0.0%;\(0.0%\);&quot;-&quot;"/>
    <numFmt numFmtId="331" formatCode="0%;\(0%\);&quot;-&quot;"/>
    <numFmt numFmtId="332" formatCode="#,##0.0,;\(#,##0.0,\);&quot;-&quot;"/>
    <numFmt numFmtId="333" formatCode="#,##0.0\p;\(#,##0.0\p\);&quot;-&quot;"/>
    <numFmt numFmtId="334" formatCode="#,##0.0;\(#,##0.0\);&quot;-&quot;"/>
    <numFmt numFmtId="335" formatCode="0.00%;\(0.00%\);&quot;-&quot;"/>
    <numFmt numFmtId="336" formatCode="dd\-mmm\-yyyy"/>
    <numFmt numFmtId="337" formatCode="0;\(0\)"/>
    <numFmt numFmtId="338" formatCode="#0.0,;\(#0.0,\);&quot;-&quot;"/>
    <numFmt numFmtId="339" formatCode="#,##0.0&quot;p&quot;;\(#,##0.0&quot;p&quot;\);&quot;-&quot;"/>
    <numFmt numFmtId="340" formatCode="#,##0.0,;\(#,##0\);&quot;-&quot;"/>
    <numFmt numFmtId="341" formatCode="#,##0.0,;\(#,##0.0,\)"/>
    <numFmt numFmtId="342" formatCode="#,##0.0%;\(#,##0.0%\)"/>
    <numFmt numFmtId="343" formatCode="#,##0.0,"/>
    <numFmt numFmtId="344" formatCode="#,##0.0;\(#,##0.0\)"/>
    <numFmt numFmtId="345" formatCode="#,##0\p;\(#,##0\p\);&quot;-&quot;"/>
    <numFmt numFmtId="346" formatCode="#,##0.0,_);[Red]\(&quot;$&quot;#,##0.0,\)"/>
    <numFmt numFmtId="347" formatCode="_-* #,##0.0,;\-* #,##0.0,;_-* &quot;-&quot;??_-;_-@_-"/>
    <numFmt numFmtId="348" formatCode="#,##0,;\(#,##0,\);&quot;-&quot;"/>
    <numFmt numFmtId="349" formatCode="#,##0_);\(#,##0\);&quot;-&quot;"/>
    <numFmt numFmtId="350" formatCode="#,##0.0,&quot;&quot;;&quot;£&quot;\(#,##0.0,&quot;bn&quot;\);&quot;-&quot;"/>
    <numFmt numFmtId="351" formatCode="0;\(0\);&quot;-&quot;"/>
    <numFmt numFmtId="352" formatCode="#,###;\(0\);&quot;-&quot;"/>
    <numFmt numFmtId="353" formatCode="0.0%;\(0.0,\);&quot;-&quot;"/>
    <numFmt numFmtId="354" formatCode="0.0,"/>
    <numFmt numFmtId="355" formatCode="0%;\(0,\);&quot;-&quot;"/>
    <numFmt numFmtId="356" formatCode="#,##0%;\(#,##0%\)"/>
    <numFmt numFmtId="357" formatCode="0.0%;\(0.0%\)\ \ "/>
    <numFmt numFmtId="358" formatCode="#,##0.0&quot;m&quot;"/>
    <numFmt numFmtId="359" formatCode="#,##0,;\-#,##0,"/>
    <numFmt numFmtId="360" formatCode="#,##0.0,_);\(#,##0.0,\)"/>
    <numFmt numFmtId="361" formatCode="#,##0.00;\(#,##0.00\);&quot;-&quot;"/>
  </numFmts>
  <fonts count="39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8"/>
      <name val="Expert Sans Regular"/>
      <family val="2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rgb="FF000000"/>
      <name val="Expert Sans Regular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8"/>
      <color rgb="FFEAEAEA"/>
      <name val="Expert Sans Regular"/>
      <family val="2"/>
    </font>
    <font>
      <b/>
      <sz val="8"/>
      <color rgb="FFEAEAEA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b/>
      <sz val="8"/>
      <color theme="1"/>
      <name val="Expert Sans Regular"/>
      <family val="2"/>
    </font>
    <font>
      <sz val="10"/>
      <color rgb="FF00B0F0"/>
      <name val="Expert Sans Regular"/>
      <family val="2"/>
    </font>
    <font>
      <i/>
      <sz val="8"/>
      <color rgb="FFFF0000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12"/>
      <name val="Expert Sans Regular"/>
      <family val="2"/>
    </font>
    <font>
      <sz val="8"/>
      <color rgb="FFFF0000"/>
      <name val="Expert Sans Regular"/>
      <family val="2"/>
    </font>
    <font>
      <b/>
      <sz val="10"/>
      <color theme="1"/>
      <name val="Arial"/>
      <family val="2"/>
    </font>
    <font>
      <b/>
      <sz val="10"/>
      <color rgb="FF00B0F0"/>
      <name val="Expert Sans Regular"/>
      <family val="2"/>
    </font>
    <font>
      <sz val="10"/>
      <color rgb="FFFF0000"/>
      <name val="Arial"/>
      <family val="2"/>
    </font>
    <font>
      <sz val="10"/>
      <color rgb="FF000000"/>
      <name val="Expert Sans Regular"/>
      <family val="2"/>
    </font>
    <font>
      <sz val="12"/>
      <color rgb="FFFF0000"/>
      <name val="Expert Sans Regular"/>
      <family val="2"/>
    </font>
    <font>
      <sz val="8"/>
      <color rgb="FF969696"/>
      <name val="Expert Sans Regular"/>
      <family val="2"/>
    </font>
    <font>
      <b/>
      <sz val="8"/>
      <color rgb="FF969696"/>
      <name val="Expert Sans Regular"/>
      <family val="2"/>
    </font>
    <font>
      <sz val="11"/>
      <color rgb="FF00B0F0"/>
      <name val="Calibri"/>
      <family val="2"/>
    </font>
    <font>
      <sz val="12"/>
      <color theme="1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sz val="8"/>
      <color rgb="FFEEECE1"/>
      <name val="Expert Sans Regular"/>
      <family val="2"/>
    </font>
    <font>
      <sz val="10"/>
      <color rgb="FF000000"/>
      <name val="Arial"/>
      <family val="2"/>
    </font>
    <font>
      <vertAlign val="superscript"/>
      <sz val="12"/>
      <color rgb="FF00B0F0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sz val="9"/>
      <color theme="1"/>
      <name val="Expert Sans Regular"/>
      <family val="2"/>
    </font>
    <font>
      <b/>
      <sz val="9"/>
      <color rgb="FF000000"/>
      <name val="Expert Sans Regular"/>
      <family val="2"/>
    </font>
  </fonts>
  <fills count="1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4129764702291942E-2"/>
        <bgColor indexed="64"/>
      </patternFill>
    </fill>
    <fill>
      <patternFill patternType="solid">
        <fgColor rgb="FFF3F3F3"/>
        <bgColor indexed="64"/>
      </patternFill>
    </fill>
  </fills>
  <borders count="1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rgb="FF858585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00B0F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818181"/>
      </bottom>
      <diagonal/>
    </border>
    <border>
      <left/>
      <right/>
      <top style="thin">
        <color rgb="FF818181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68686"/>
      </bottom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/>
      <top/>
      <bottom style="medium">
        <color rgb="FFA9A9A9"/>
      </bottom>
      <diagonal/>
    </border>
  </borders>
  <cellStyleXfs count="34762">
    <xf numFmtId="0" fontId="0" fillId="0" borderId="0"/>
    <xf numFmtId="9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14" fillId="0" borderId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>
      <alignment vertical="top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0" borderId="0"/>
    <xf numFmtId="0" fontId="17" fillId="0" borderId="0"/>
    <xf numFmtId="17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5" fontId="307" fillId="0" borderId="0"/>
    <xf numFmtId="176" fontId="21" fillId="0" borderId="0"/>
    <xf numFmtId="176" fontId="21" fillId="0" borderId="0"/>
    <xf numFmtId="0" fontId="20" fillId="0" borderId="0" applyFont="0" applyFill="0" applyBorder="0" applyAlignment="0" applyProtection="0"/>
    <xf numFmtId="177" fontId="17" fillId="2" borderId="0"/>
    <xf numFmtId="178" fontId="17" fillId="2" borderId="0"/>
    <xf numFmtId="179" fontId="17" fillId="2" borderId="0"/>
    <xf numFmtId="180" fontId="17" fillId="2" borderId="0">
      <alignment horizontal="right"/>
    </xf>
    <xf numFmtId="0" fontId="307" fillId="0" borderId="0"/>
    <xf numFmtId="0" fontId="307" fillId="0" borderId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3" fillId="3" borderId="0">
      <alignment vertical="top"/>
    </xf>
    <xf numFmtId="38" fontId="24" fillId="0" borderId="0" applyFont="0" applyBorder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7" fillId="0" borderId="0"/>
    <xf numFmtId="0" fontId="26" fillId="0" borderId="0"/>
    <xf numFmtId="181" fontId="24" fillId="0" borderId="0" applyFont="0" applyFill="0" applyBorder="0" applyAlignment="0" applyProtection="0"/>
    <xf numFmtId="182" fontId="307" fillId="0" borderId="0" applyFont="0" applyFill="0" applyBorder="0" applyAlignment="0" applyProtection="0"/>
    <xf numFmtId="0" fontId="274" fillId="0" borderId="0"/>
    <xf numFmtId="40" fontId="27" fillId="0" borderId="0" applyFont="0" applyFill="0" applyBorder="0" applyAlignment="0" applyProtection="0"/>
    <xf numFmtId="0" fontId="15" fillId="0" borderId="0"/>
    <xf numFmtId="0" fontId="19" fillId="0" borderId="0"/>
    <xf numFmtId="0" fontId="307" fillId="0" borderId="0"/>
    <xf numFmtId="0" fontId="307" fillId="0" borderId="0" applyNumberFormat="0" applyFill="0" applyBorder="0">
      <protection locked="0"/>
    </xf>
    <xf numFmtId="0" fontId="28" fillId="0" borderId="0" applyNumberFormat="0" applyFill="0" applyBorder="0">
      <protection locked="0"/>
    </xf>
    <xf numFmtId="38" fontId="27" fillId="0" borderId="0" applyFont="0" applyFill="0" applyBorder="0" applyAlignment="0" applyProtection="0"/>
    <xf numFmtId="183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0" fontId="19" fillId="0" borderId="0"/>
    <xf numFmtId="0" fontId="19" fillId="0" borderId="0"/>
    <xf numFmtId="0" fontId="307" fillId="0" borderId="0"/>
    <xf numFmtId="0" fontId="19" fillId="0" borderId="0"/>
    <xf numFmtId="0" fontId="19" fillId="0" borderId="0"/>
    <xf numFmtId="0" fontId="307" fillId="0" borderId="0"/>
    <xf numFmtId="0" fontId="307" fillId="0" borderId="0"/>
    <xf numFmtId="184" fontId="307" fillId="0" borderId="0" applyFont="0" applyFill="0" applyBorder="0" applyProtection="0">
      <alignment wrapText="1"/>
    </xf>
    <xf numFmtId="184" fontId="307" fillId="0" borderId="0" applyFont="0" applyFill="0" applyBorder="0" applyProtection="0">
      <alignment wrapText="1"/>
    </xf>
    <xf numFmtId="185" fontId="307" fillId="0" borderId="0" applyFont="0" applyFill="0" applyBorder="0" applyProtection="0">
      <alignment horizontal="left" wrapText="1"/>
    </xf>
    <xf numFmtId="185" fontId="307" fillId="0" borderId="0" applyFont="0" applyFill="0" applyBorder="0" applyProtection="0">
      <alignment horizontal="left" wrapText="1"/>
    </xf>
    <xf numFmtId="186" fontId="307" fillId="0" borderId="0" applyFont="0" applyFill="0" applyBorder="0" applyProtection="0">
      <alignment wrapText="1"/>
    </xf>
    <xf numFmtId="186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9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7" fillId="0" borderId="0" applyFont="0" applyFill="0" applyBorder="0" applyProtection="0">
      <alignment horizontal="right"/>
    </xf>
    <xf numFmtId="192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9" fontId="30" fillId="0" borderId="0" applyFont="0">
      <alignment horizontal="right"/>
    </xf>
    <xf numFmtId="196" fontId="307" fillId="0" borderId="0" applyFont="0" applyFill="0" applyBorder="0" applyProtection="0">
      <alignment horizontal="right"/>
    </xf>
    <xf numFmtId="196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3" fillId="0" borderId="0"/>
    <xf numFmtId="0" fontId="307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205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47" fillId="0" borderId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92" fillId="0" borderId="0">
      <alignment vertical="center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vertical="top"/>
    </xf>
    <xf numFmtId="0" fontId="307" fillId="0" borderId="0"/>
    <xf numFmtId="0" fontId="307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20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8" fontId="307" fillId="0" borderId="0" applyProtection="0">
      <alignment horizontal="right"/>
    </xf>
    <xf numFmtId="208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208" fontId="307" fillId="0" borderId="0" applyFont="0" applyFill="0" applyBorder="0" applyAlignment="0" applyProtection="0"/>
    <xf numFmtId="0" fontId="4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9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1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7" fillId="0" borderId="0"/>
    <xf numFmtId="184" fontId="307" fillId="4" borderId="2"/>
    <xf numFmtId="0" fontId="307" fillId="0" borderId="0">
      <alignment horizontal="left" wrapText="1"/>
    </xf>
    <xf numFmtId="184" fontId="307" fillId="4" borderId="2"/>
    <xf numFmtId="0" fontId="307" fillId="0" borderId="0" applyNumberForma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185" fontId="307" fillId="0" borderId="0" applyFont="0" applyFill="0" applyBorder="0" applyAlignment="0" applyProtection="0"/>
    <xf numFmtId="185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47" fillId="0" borderId="0"/>
    <xf numFmtId="0" fontId="307" fillId="0" borderId="0"/>
    <xf numFmtId="0" fontId="307" fillId="0" borderId="0"/>
    <xf numFmtId="0" fontId="4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5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6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41" fillId="4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7" fillId="0" borderId="0">
      <alignment vertical="top"/>
    </xf>
    <xf numFmtId="0" fontId="307" fillId="3" borderId="0" applyNumberFormat="0" applyFont="0" applyAlignment="0" applyProtection="0"/>
    <xf numFmtId="0" fontId="307" fillId="3" borderId="0" applyNumberFormat="0" applyFont="0" applyAlignment="0" applyProtection="0"/>
    <xf numFmtId="0" fontId="30" fillId="3" borderId="0" applyNumberFormat="0" applyFont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15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205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92" fillId="0" borderId="0">
      <alignment vertical="center"/>
    </xf>
    <xf numFmtId="21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4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5" fontId="307" fillId="0" borderId="0" applyFont="0" applyFill="0" applyBorder="0" applyAlignment="0" applyProtection="0"/>
    <xf numFmtId="21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8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0" fontId="30" fillId="0" borderId="0" applyFont="0" applyFill="0" applyBorder="0" applyProtection="0">
      <alignment horizontal="right"/>
    </xf>
    <xf numFmtId="0" fontId="30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9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6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07" fillId="0" borderId="0">
      <alignment horizontal="left" wrapText="1"/>
    </xf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22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3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5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15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92" fillId="0" borderId="0">
      <alignment vertical="center"/>
    </xf>
    <xf numFmtId="0" fontId="307" fillId="2" borderId="0"/>
    <xf numFmtId="0" fontId="40" fillId="2" borderId="0"/>
    <xf numFmtId="0" fontId="41" fillId="2" borderId="0"/>
    <xf numFmtId="0" fontId="307" fillId="2" borderId="0"/>
    <xf numFmtId="0" fontId="43" fillId="2" borderId="0"/>
    <xf numFmtId="0" fontId="44" fillId="2" borderId="0"/>
    <xf numFmtId="0" fontId="45" fillId="2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19" fillId="0" borderId="0"/>
    <xf numFmtId="0" fontId="19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50" fillId="0" borderId="3" applyNumberFormat="0" applyFill="0" applyAlignment="0" applyProtection="0"/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307" fillId="0" borderId="5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0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92" fillId="0" borderId="0">
      <alignment vertical="center"/>
    </xf>
    <xf numFmtId="0" fontId="47" fillId="0" borderId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6" fillId="0" borderId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2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5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5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0" fontId="275" fillId="0" borderId="0"/>
    <xf numFmtId="1" fontId="15" fillId="0" borderId="0"/>
    <xf numFmtId="1" fontId="15" fillId="0" borderId="0"/>
    <xf numFmtId="37" fontId="307" fillId="0" borderId="0" applyFont="0" applyFill="0" applyBorder="0" applyAlignment="0" applyProtection="0"/>
    <xf numFmtId="20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29" fontId="307" fillId="0" borderId="0" applyFont="0" applyFill="0" applyBorder="0" applyAlignment="0" applyProtection="0"/>
    <xf numFmtId="200" fontId="18" fillId="0" borderId="0" applyFont="0" applyFill="0" applyBorder="0" applyAlignment="0" applyProtection="0"/>
    <xf numFmtId="169" fontId="307" fillId="0" borderId="0" applyFont="0" applyFill="0" applyBorder="0" applyAlignment="0" applyProtection="0"/>
    <xf numFmtId="10" fontId="307" fillId="0" borderId="0" applyFont="0" applyFill="0" applyBorder="0" applyProtection="0"/>
    <xf numFmtId="1" fontId="15" fillId="0" borderId="0"/>
    <xf numFmtId="1" fontId="15" fillId="0" borderId="0"/>
    <xf numFmtId="230" fontId="307" fillId="0" borderId="0" applyFont="0" applyFill="0" applyBorder="0" applyProtection="0"/>
    <xf numFmtId="231" fontId="20" fillId="0" borderId="0" applyFont="0" applyFill="0" applyBorder="0" applyAlignment="0" applyProtection="0"/>
    <xf numFmtId="15" fontId="53" fillId="0" borderId="0"/>
    <xf numFmtId="0" fontId="16" fillId="0" borderId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3" fontId="307" fillId="0" borderId="0"/>
    <xf numFmtId="3" fontId="307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47" fillId="0" borderId="0">
      <protection locked="0"/>
    </xf>
    <xf numFmtId="0" fontId="47" fillId="0" borderId="0">
      <protection locked="0"/>
    </xf>
    <xf numFmtId="9" fontId="57" fillId="0" borderId="0"/>
    <xf numFmtId="9" fontId="57" fillId="0" borderId="0"/>
    <xf numFmtId="233" fontId="58" fillId="5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234" fontId="19" fillId="0" borderId="6"/>
    <xf numFmtId="235" fontId="23" fillId="0" borderId="0" applyFont="0" applyFill="0" applyBorder="0" applyAlignment="0" applyProtection="0"/>
    <xf numFmtId="0" fontId="45" fillId="0" borderId="0" applyNumberFormat="0" applyAlignment="0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307" fillId="14" borderId="8" applyNumberFormat="0" applyBorder="0" applyProtection="0"/>
    <xf numFmtId="237" fontId="45" fillId="0" borderId="0" applyFont="0" applyFill="0" applyBorder="0" applyAlignment="0" applyProtection="0"/>
    <xf numFmtId="188" fontId="307" fillId="0" borderId="0" applyFill="0" applyBorder="0" applyProtection="0">
      <alignment horizontal="center"/>
    </xf>
    <xf numFmtId="188" fontId="307" fillId="0" borderId="0" applyFill="0" applyBorder="0" applyProtection="0">
      <alignment horizontal="center"/>
    </xf>
    <xf numFmtId="0" fontId="63" fillId="0" borderId="0">
      <alignment horizontal="center" wrapText="1"/>
      <protection locked="0"/>
    </xf>
    <xf numFmtId="0" fontId="63" fillId="0" borderId="0">
      <alignment horizontal="center" wrapText="1"/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0" fillId="0" borderId="0" applyNumberFormat="0" applyFont="0" applyBorder="0" applyAlignment="0"/>
    <xf numFmtId="0" fontId="64" fillId="0" borderId="0"/>
    <xf numFmtId="0" fontId="307" fillId="2" borderId="0" applyNumberFormat="0" applyFont="0" applyAlignment="0"/>
    <xf numFmtId="0" fontId="307" fillId="2" borderId="0" applyNumberFormat="0" applyFont="0" applyAlignment="0"/>
    <xf numFmtId="0" fontId="307" fillId="2" borderId="0" applyNumberFormat="0" applyFont="0" applyAlignment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24" borderId="11">
      <alignment horizontal="left"/>
    </xf>
    <xf numFmtId="0" fontId="307" fillId="0" borderId="0">
      <alignment horizontal="right"/>
    </xf>
    <xf numFmtId="0" fontId="45" fillId="2" borderId="12">
      <alignment horizontal="center"/>
    </xf>
    <xf numFmtId="0" fontId="307" fillId="5" borderId="0" applyBorder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67" fillId="25" borderId="0" applyNumberFormat="0" applyBorder="0">
      <alignment horizontal="left"/>
    </xf>
    <xf numFmtId="0" fontId="67" fillId="25" borderId="0" applyNumberFormat="0" applyBorder="0">
      <alignment horizontal="left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38" fontId="69" fillId="0" borderId="0"/>
    <xf numFmtId="229" fontId="69" fillId="0" borderId="0"/>
    <xf numFmtId="172" fontId="69" fillId="0" borderId="0"/>
    <xf numFmtId="239" fontId="69" fillId="0" borderId="0"/>
    <xf numFmtId="240" fontId="69" fillId="0" borderId="0"/>
    <xf numFmtId="241" fontId="69" fillId="0" borderId="0"/>
    <xf numFmtId="242" fontId="69" fillId="0" borderId="0"/>
    <xf numFmtId="243" fontId="69" fillId="0" borderId="0">
      <alignment horizontal="right"/>
    </xf>
    <xf numFmtId="244" fontId="69" fillId="0" borderId="0">
      <alignment horizontal="right"/>
    </xf>
    <xf numFmtId="242" fontId="70" fillId="0" borderId="0"/>
    <xf numFmtId="245" fontId="63" fillId="0" borderId="0">
      <alignment horizontal="right"/>
    </xf>
    <xf numFmtId="0" fontId="68" fillId="0" borderId="0" applyNumberFormat="0" applyFill="0" applyBorder="0" applyAlignment="0" applyProtection="0"/>
    <xf numFmtId="169" fontId="45" fillId="0" borderId="0">
      <alignment horizontal="right"/>
    </xf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8" fillId="16" borderId="0">
      <alignment horizontal="left"/>
    </xf>
    <xf numFmtId="0" fontId="69" fillId="0" borderId="0"/>
    <xf numFmtId="0" fontId="69" fillId="0" borderId="0"/>
    <xf numFmtId="249" fontId="69" fillId="0" borderId="0"/>
    <xf numFmtId="250" fontId="69" fillId="0" borderId="0"/>
    <xf numFmtId="2" fontId="279" fillId="5" borderId="1">
      <alignment horizontal="left"/>
      <protection locked="0"/>
    </xf>
    <xf numFmtId="0" fontId="69" fillId="0" borderId="0"/>
    <xf numFmtId="0" fontId="72" fillId="0" borderId="0"/>
    <xf numFmtId="0" fontId="18" fillId="0" borderId="0" applyAlignment="0"/>
    <xf numFmtId="0" fontId="280" fillId="0" borderId="0" applyNumberFormat="0" applyFill="0" applyBorder="0" applyAlignment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4" fontId="40" fillId="0" borderId="0"/>
    <xf numFmtId="0" fontId="74" fillId="0" borderId="6" applyNumberFormat="0" applyFill="0" applyAlignment="0" applyProtection="0"/>
    <xf numFmtId="0" fontId="75" fillId="0" borderId="8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5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100" fillId="5" borderId="0" applyNumberFormat="0" applyFill="0" applyBorder="0" applyProtection="0"/>
    <xf numFmtId="0" fontId="76" fillId="0" borderId="0" applyNumberFormat="0">
      <alignment horizontal="center"/>
      <protection hidden="1"/>
    </xf>
    <xf numFmtId="251" fontId="29" fillId="0" borderId="0" applyFont="0" applyFill="0" applyBorder="0" applyAlignment="0" applyProtection="0"/>
    <xf numFmtId="251" fontId="29" fillId="0" borderId="0" applyFont="0" applyFill="0" applyBorder="0" applyAlignment="0" applyProtection="0"/>
    <xf numFmtId="0" fontId="272" fillId="0" borderId="0" applyFont="0" applyFill="0" applyBorder="0" applyAlignment="0" applyProtection="0"/>
    <xf numFmtId="169" fontId="307" fillId="0" borderId="0" applyFont="0" applyFill="0" applyBorder="0" applyProtection="0"/>
    <xf numFmtId="0" fontId="62" fillId="0" borderId="0"/>
    <xf numFmtId="0" fontId="77" fillId="0" borderId="0"/>
    <xf numFmtId="0" fontId="77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78" fillId="0" borderId="0"/>
    <xf numFmtId="236" fontId="45" fillId="0" borderId="0" applyFill="0"/>
    <xf numFmtId="236" fontId="45" fillId="0" borderId="0">
      <alignment horizontal="center"/>
    </xf>
    <xf numFmtId="0" fontId="45" fillId="0" borderId="0" applyFill="0">
      <alignment horizontal="center"/>
    </xf>
    <xf numFmtId="236" fontId="79" fillId="0" borderId="20" applyFill="0"/>
    <xf numFmtId="0" fontId="307" fillId="0" borderId="0" applyFont="0" applyAlignment="0"/>
    <xf numFmtId="0" fontId="80" fillId="0" borderId="0" applyFill="0">
      <alignment vertical="top"/>
    </xf>
    <xf numFmtId="0" fontId="79" fillId="0" borderId="0" applyFill="0">
      <alignment horizontal="left" vertical="top"/>
    </xf>
    <xf numFmtId="236" fontId="81" fillId="0" borderId="17" applyFill="0"/>
    <xf numFmtId="0" fontId="307" fillId="0" borderId="0" applyNumberFormat="0" applyFont="0" applyAlignment="0"/>
    <xf numFmtId="0" fontId="80" fillId="0" borderId="0" applyFill="0">
      <alignment wrapText="1"/>
    </xf>
    <xf numFmtId="0" fontId="79" fillId="0" borderId="0" applyFill="0">
      <alignment horizontal="left" vertical="top" wrapText="1"/>
    </xf>
    <xf numFmtId="236" fontId="82" fillId="0" borderId="0" applyFill="0"/>
    <xf numFmtId="0" fontId="83" fillId="0" borderId="0" applyNumberFormat="0" applyFont="0"/>
    <xf numFmtId="0" fontId="84" fillId="0" borderId="0" applyFill="0">
      <alignment vertical="top" wrapText="1"/>
    </xf>
    <xf numFmtId="0" fontId="81" fillId="0" borderId="0" applyFill="0">
      <alignment horizontal="left" vertical="top" wrapText="1"/>
    </xf>
    <xf numFmtId="236" fontId="307" fillId="0" borderId="0" applyFill="0"/>
    <xf numFmtId="0" fontId="83" fillId="0" borderId="0" applyNumberFormat="0" applyFont="0"/>
    <xf numFmtId="0" fontId="85" fillId="0" borderId="0" applyFill="0">
      <alignment vertical="center" wrapText="1"/>
    </xf>
    <xf numFmtId="0" fontId="24" fillId="0" borderId="0">
      <alignment horizontal="left" vertical="center" wrapText="1"/>
    </xf>
    <xf numFmtId="236" fontId="23" fillId="0" borderId="0" applyFill="0"/>
    <xf numFmtId="0" fontId="83" fillId="0" borderId="0" applyNumberFormat="0" applyFont="0"/>
    <xf numFmtId="0" fontId="41" fillId="0" borderId="0" applyFill="0">
      <alignment horizontal="center" vertical="center" wrapText="1"/>
    </xf>
    <xf numFmtId="0" fontId="307" fillId="0" borderId="0" applyFill="0">
      <alignment horizontal="center" vertical="center" wrapText="1"/>
    </xf>
    <xf numFmtId="236" fontId="86" fillId="0" borderId="0" applyFill="0"/>
    <xf numFmtId="0" fontId="83" fillId="0" borderId="0" applyNumberFormat="0" applyFont="0"/>
    <xf numFmtId="0" fontId="87" fillId="0" borderId="0" applyFill="0">
      <alignment horizontal="center" vertical="center" wrapText="1"/>
    </xf>
    <xf numFmtId="0" fontId="88" fillId="0" borderId="0" applyFill="0">
      <alignment horizontal="center" vertical="center" wrapText="1"/>
    </xf>
    <xf numFmtId="236" fontId="89" fillId="0" borderId="0" applyFill="0"/>
    <xf numFmtId="0" fontId="83" fillId="0" borderId="0" applyNumberFormat="0" applyFont="0"/>
    <xf numFmtId="0" fontId="90" fillId="0" borderId="0">
      <alignment horizontal="center" wrapText="1"/>
    </xf>
    <xf numFmtId="0" fontId="86" fillId="0" borderId="0" applyFill="0">
      <alignment horizontal="center" wrapText="1"/>
    </xf>
    <xf numFmtId="0" fontId="307" fillId="10" borderId="21" applyNumberFormat="0">
      <alignment vertical="center"/>
    </xf>
    <xf numFmtId="0" fontId="55" fillId="0" borderId="0" applyFill="0" applyBorder="0" applyProtection="0">
      <alignment horizontal="right"/>
    </xf>
    <xf numFmtId="252" fontId="91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55" fillId="0" borderId="0" applyFill="0" applyBorder="0" applyProtection="0">
      <alignment horizontal="right"/>
    </xf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3" fontId="63" fillId="0" borderId="0" applyFill="0" applyBorder="0" applyAlignment="0"/>
    <xf numFmtId="253" fontId="63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7" fontId="307" fillId="0" borderId="0" applyFont="0" applyFill="0" applyBorder="0" applyAlignment="0" applyProtection="0"/>
    <xf numFmtId="0" fontId="94" fillId="0" borderId="23"/>
    <xf numFmtId="0" fontId="9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96" fillId="0" borderId="0" applyProtection="0"/>
    <xf numFmtId="0" fontId="97" fillId="0" borderId="0" applyNumberFormat="0" applyFill="0" applyBorder="0" applyAlignment="0" applyProtection="0"/>
    <xf numFmtId="0" fontId="281" fillId="0" borderId="0">
      <alignment horizontal="right"/>
    </xf>
    <xf numFmtId="189" fontId="307" fillId="0" borderId="0" applyFill="0" applyBorder="0" applyProtection="0">
      <alignment horizontal="center"/>
    </xf>
    <xf numFmtId="189" fontId="307" fillId="0" borderId="0" applyFill="0" applyBorder="0" applyProtection="0">
      <alignment horizontal="center"/>
    </xf>
    <xf numFmtId="0" fontId="99" fillId="0" borderId="10">
      <alignment horizontal="center"/>
    </xf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6" fontId="307" fillId="0" borderId="0" applyFont="0" applyFill="0" applyBorder="0" applyAlignment="0" applyProtection="0"/>
    <xf numFmtId="256" fontId="30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222" fontId="307" fillId="0" borderId="0" applyFont="0" applyFill="0" applyBorder="0" applyProtection="0"/>
    <xf numFmtId="0" fontId="282" fillId="0" borderId="0" applyFont="0" applyFill="0" applyBorder="0" applyProtection="0"/>
    <xf numFmtId="257" fontId="307" fillId="0" borderId="0" applyFont="0" applyFill="0" applyBorder="0" applyAlignment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38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104" fillId="0" borderId="0"/>
    <xf numFmtId="0" fontId="47" fillId="0" borderId="0"/>
    <xf numFmtId="0" fontId="47" fillId="0" borderId="0"/>
    <xf numFmtId="3" fontId="29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9" fontId="20" fillId="0" borderId="0" applyFont="0" applyFill="0" applyBorder="0" applyAlignment="0" applyProtection="0"/>
    <xf numFmtId="0" fontId="105" fillId="2" borderId="0" applyNumberFormat="0" applyFill="0" applyBorder="0" applyAlignment="0"/>
    <xf numFmtId="0" fontId="283" fillId="27" borderId="0" applyNumberFormat="0" applyBorder="0">
      <alignment horizontal="left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08" fillId="10" borderId="0">
      <alignment horizontal="left" vertical="center"/>
    </xf>
    <xf numFmtId="0" fontId="23" fillId="0" borderId="0" applyBorder="0"/>
    <xf numFmtId="0" fontId="307" fillId="5" borderId="16" applyBorder="0"/>
    <xf numFmtId="0" fontId="109" fillId="10" borderId="0" applyNumberFormat="0"/>
    <xf numFmtId="0" fontId="167" fillId="0" borderId="0" applyFont="0" applyFill="0" applyBorder="0" applyAlignment="0" applyProtection="0"/>
    <xf numFmtId="0" fontId="284" fillId="22" borderId="0" applyNumberFormat="0" applyFont="0" applyBorder="0" applyAlignment="0"/>
    <xf numFmtId="0" fontId="103" fillId="0" borderId="0"/>
    <xf numFmtId="0" fontId="47" fillId="0" borderId="26"/>
    <xf numFmtId="0" fontId="104" fillId="0" borderId="0"/>
    <xf numFmtId="0" fontId="47" fillId="0" borderId="0"/>
    <xf numFmtId="0" fontId="47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0" fontId="29" fillId="0" borderId="0"/>
    <xf numFmtId="0" fontId="29" fillId="0" borderId="0"/>
    <xf numFmtId="254" fontId="92" fillId="0" borderId="0" applyFont="0" applyFill="0" applyBorder="0" applyAlignment="0" applyProtection="0"/>
    <xf numFmtId="254" fontId="9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259" fontId="307" fillId="0" borderId="0" applyFont="0" applyFill="0" applyBorder="0" applyAlignment="0" applyProtection="0"/>
    <xf numFmtId="0" fontId="282" fillId="0" borderId="0" applyFont="0" applyFill="0" applyBorder="0" applyProtection="0"/>
    <xf numFmtId="259" fontId="19" fillId="0" borderId="0" applyFont="0" applyFill="0" applyBorder="0" applyAlignment="0" applyProtection="0"/>
    <xf numFmtId="0" fontId="47" fillId="0" borderId="0" applyFill="0" applyBorder="0">
      <alignment horizontal="right"/>
    </xf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259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0" fontId="110" fillId="0" borderId="0" applyNumberFormat="0" applyBorder="0">
      <alignment horizontal="center"/>
    </xf>
    <xf numFmtId="0" fontId="110" fillId="0" borderId="0" applyNumberFormat="0" applyBorder="0">
      <alignment horizontal="center"/>
    </xf>
    <xf numFmtId="261" fontId="307" fillId="2" borderId="0" applyFont="0" applyBorder="0"/>
    <xf numFmtId="261" fontId="307" fillId="2" borderId="0" applyFont="0" applyBorder="0"/>
    <xf numFmtId="262" fontId="17" fillId="2" borderId="1">
      <alignment horizontal="right"/>
    </xf>
    <xf numFmtId="263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112" fillId="0" borderId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4" fillId="0" borderId="0" applyNumberFormat="0" applyAlignment="0"/>
    <xf numFmtId="14" fontId="53" fillId="0" borderId="0"/>
    <xf numFmtId="0" fontId="47" fillId="0" borderId="0"/>
    <xf numFmtId="0" fontId="47" fillId="0" borderId="0"/>
    <xf numFmtId="210" fontId="307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82" fillId="2" borderId="28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14" fontId="55" fillId="0" borderId="0" applyFill="0" applyBorder="0" applyAlignment="0"/>
    <xf numFmtId="0" fontId="99" fillId="5" borderId="0">
      <alignment horizontal="lef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0" fontId="29" fillId="0" borderId="0" applyFont="0" applyFill="0" applyBorder="0" applyAlignment="0" applyProtection="0"/>
    <xf numFmtId="14" fontId="307" fillId="0" borderId="0"/>
    <xf numFmtId="37" fontId="19" fillId="0" borderId="0"/>
    <xf numFmtId="14" fontId="115" fillId="0" borderId="0" applyFont="0" applyFill="0" applyBorder="0"/>
    <xf numFmtId="14" fontId="115" fillId="0" borderId="0" applyFont="0" applyFill="0" applyBorder="0"/>
    <xf numFmtId="0" fontId="214" fillId="5" borderId="0">
      <alignment vertical="center"/>
    </xf>
    <xf numFmtId="0" fontId="307" fillId="0" borderId="0" applyFont="0" applyFill="0" applyBorder="0" applyAlignment="0" applyProtection="0"/>
    <xf numFmtId="0" fontId="307" fillId="29" borderId="0">
      <alignment horizontal="center" vertical="center"/>
    </xf>
    <xf numFmtId="3" fontId="307" fillId="29" borderId="0">
      <alignment horizontal="center" vertical="justify"/>
    </xf>
    <xf numFmtId="0" fontId="15" fillId="0" borderId="0"/>
    <xf numFmtId="0" fontId="15" fillId="0" borderId="0"/>
    <xf numFmtId="38" fontId="15" fillId="0" borderId="30">
      <alignment vertical="center"/>
    </xf>
    <xf numFmtId="165" fontId="30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19" fillId="0" borderId="0"/>
    <xf numFmtId="0" fontId="116" fillId="0" borderId="0">
      <protection locked="0"/>
    </xf>
    <xf numFmtId="0" fontId="116" fillId="0" borderId="0">
      <protection locked="0"/>
    </xf>
    <xf numFmtId="0" fontId="19" fillId="0" borderId="0" applyBorder="0"/>
    <xf numFmtId="0" fontId="307" fillId="21" borderId="0" applyNumberFormat="0" applyFont="0" applyBorder="0" applyAlignment="0" applyProtection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282" fillId="0" borderId="31" applyNumberFormat="0" applyFont="0" applyFill="0" applyAlignment="0" applyProtection="0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97" fillId="0" borderId="0"/>
    <xf numFmtId="0" fontId="307" fillId="0" borderId="0">
      <alignment horizontal="right"/>
    </xf>
    <xf numFmtId="1" fontId="307" fillId="0" borderId="0">
      <alignment horizontal="right"/>
    </xf>
    <xf numFmtId="1" fontId="307" fillId="0" borderId="0">
      <alignment horizontal="right"/>
    </xf>
    <xf numFmtId="0" fontId="307" fillId="0" borderId="0">
      <alignment horizontal="right"/>
    </xf>
    <xf numFmtId="49" fontId="307" fillId="0" borderId="0">
      <alignment horizontal="left"/>
    </xf>
    <xf numFmtId="49" fontId="307" fillId="0" borderId="0">
      <alignment horizontal="right"/>
    </xf>
    <xf numFmtId="14" fontId="307" fillId="0" borderId="0">
      <alignment horizontal="left"/>
    </xf>
    <xf numFmtId="0" fontId="117" fillId="0" borderId="1" applyFill="0" applyBorder="0" applyAlignment="0"/>
    <xf numFmtId="0" fontId="307" fillId="0" borderId="29" applyFont="0" applyFill="0" applyBorder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19" fillId="0" borderId="0" applyNumberFormat="0"/>
    <xf numFmtId="0" fontId="119" fillId="0" borderId="0" applyNumberFormat="0"/>
    <xf numFmtId="0" fontId="120" fillId="0" borderId="0"/>
    <xf numFmtId="0" fontId="285" fillId="0" borderId="9" applyNumberFormat="0" applyBorder="0" applyAlignment="0">
      <protection locked="0"/>
    </xf>
    <xf numFmtId="0" fontId="64" fillId="0" borderId="0">
      <alignment horizontal="left"/>
    </xf>
    <xf numFmtId="39" fontId="17" fillId="30" borderId="0"/>
    <xf numFmtId="0" fontId="17" fillId="30" borderId="0" applyBorder="0"/>
    <xf numFmtId="267" fontId="17" fillId="0" borderId="0"/>
    <xf numFmtId="268" fontId="17" fillId="0" borderId="0"/>
    <xf numFmtId="269" fontId="17" fillId="0" borderId="0"/>
    <xf numFmtId="270" fontId="1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center"/>
    </xf>
    <xf numFmtId="0" fontId="121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22" fillId="0" borderId="0"/>
    <xf numFmtId="0" fontId="122" fillId="0" borderId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65" fontId="123" fillId="0" borderId="0"/>
    <xf numFmtId="0" fontId="116" fillId="0" borderId="0">
      <protection locked="0"/>
    </xf>
    <xf numFmtId="0" fontId="116" fillId="0" borderId="0">
      <protection locked="0"/>
    </xf>
    <xf numFmtId="0" fontId="307" fillId="0" borderId="0" applyNumberFormat="0">
      <alignment horizontal="right"/>
    </xf>
    <xf numFmtId="0" fontId="116" fillId="0" borderId="0">
      <protection locked="0"/>
    </xf>
    <xf numFmtId="0" fontId="116" fillId="0" borderId="0">
      <protection locked="0"/>
    </xf>
    <xf numFmtId="38" fontId="63" fillId="0" borderId="0"/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38" fontId="45" fillId="0" borderId="0" applyFont="0" applyFill="0" applyBorder="0" applyProtection="0"/>
    <xf numFmtId="38" fontId="45" fillId="0" borderId="0" applyFont="0" applyFill="0" applyBorder="0" applyProtection="0"/>
    <xf numFmtId="271" fontId="45" fillId="0" borderId="0" applyFont="0" applyFill="0" applyBorder="0" applyAlignment="0"/>
    <xf numFmtId="271" fontId="45" fillId="0" borderId="0" applyFont="0" applyFill="0" applyBorder="0" applyAlignment="0"/>
    <xf numFmtId="0" fontId="19" fillId="0" borderId="0">
      <alignment horizontal="left"/>
    </xf>
    <xf numFmtId="0" fontId="19" fillId="0" borderId="0">
      <alignment horizontal="left"/>
    </xf>
    <xf numFmtId="0" fontId="235" fillId="0" borderId="0" applyFill="0" applyBorder="0" applyProtection="0">
      <alignment horizontal="left"/>
    </xf>
    <xf numFmtId="272" fontId="115" fillId="31" borderId="0">
      <alignment horizontal="center"/>
      <protection locked="0"/>
    </xf>
    <xf numFmtId="272" fontId="115" fillId="31" borderId="0">
      <alignment horizontal="center"/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" fillId="0" borderId="0"/>
    <xf numFmtId="274" fontId="125" fillId="0" borderId="0"/>
    <xf numFmtId="274" fontId="125" fillId="0" borderId="0"/>
    <xf numFmtId="275" fontId="125" fillId="0" borderId="0"/>
    <xf numFmtId="275" fontId="125" fillId="0" borderId="0"/>
    <xf numFmtId="276" fontId="125" fillId="0" borderId="0"/>
    <xf numFmtId="276" fontId="125" fillId="0" borderId="0"/>
    <xf numFmtId="0" fontId="307" fillId="0" borderId="0" applyNumberFormat="0" applyFont="0" applyBorder="0" applyAlignment="0"/>
    <xf numFmtId="1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77" fontId="17" fillId="0" borderId="33"/>
    <xf numFmtId="278" fontId="17" fillId="2" borderId="1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6" fillId="0" borderId="0"/>
    <xf numFmtId="279" fontId="126" fillId="0" borderId="0">
      <alignment horizontal="center"/>
    </xf>
    <xf numFmtId="0" fontId="126" fillId="0" borderId="0">
      <alignment horizontal="center"/>
    </xf>
    <xf numFmtId="0" fontId="127" fillId="0" borderId="34" applyNumberFormat="0" applyAlignment="0"/>
    <xf numFmtId="0" fontId="128" fillId="0" borderId="0" applyNumberFormat="0">
      <protection locked="0"/>
    </xf>
    <xf numFmtId="0" fontId="15" fillId="0" borderId="0">
      <alignment horizontal="center"/>
    </xf>
    <xf numFmtId="0" fontId="15" fillId="0" borderId="0">
      <alignment horizontal="center"/>
    </xf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86" fillId="0" borderId="35"/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0" fillId="26" borderId="28" applyAlignment="0" applyProtection="0"/>
    <xf numFmtId="0" fontId="40" fillId="32" borderId="0" applyNumberFormat="0" applyFont="0" applyBorder="0" applyAlignment="0" applyProtection="0"/>
    <xf numFmtId="0" fontId="288" fillId="27" borderId="0" applyBorder="0" applyAlignment="0"/>
    <xf numFmtId="0" fontId="307" fillId="8" borderId="9" applyNumberFormat="0" applyFont="0" applyBorder="0" applyAlignment="0" applyProtection="0"/>
    <xf numFmtId="213" fontId="307" fillId="0" borderId="0" applyFont="0" applyFill="0" applyBorder="0" applyProtection="0"/>
    <xf numFmtId="0" fontId="282" fillId="0" borderId="0" applyFont="0" applyFill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307" fillId="0" borderId="0">
      <alignment vertical="top"/>
    </xf>
    <xf numFmtId="206" fontId="307" fillId="0" borderId="0" applyFill="0" applyBorder="0" applyAlignment="0" applyProtection="0"/>
    <xf numFmtId="206" fontId="307" fillId="0" borderId="0" applyFill="0" applyBorder="0" applyAlignment="0" applyProtection="0"/>
    <xf numFmtId="0" fontId="131" fillId="0" borderId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0" fontId="135" fillId="0" borderId="0" applyNumberFormat="0" applyFill="0" applyBorder="0" applyAlignmen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136" fillId="0" borderId="0">
      <alignment horizontal="centerContinuous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19" fillId="27" borderId="17"/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0" fontId="140" fillId="0" borderId="0">
      <alignment horizontal="left"/>
    </xf>
    <xf numFmtId="0" fontId="140" fillId="0" borderId="0">
      <alignment horizontal="left"/>
    </xf>
    <xf numFmtId="0" fontId="141" fillId="0" borderId="0">
      <alignment horizontal="center"/>
    </xf>
    <xf numFmtId="201" fontId="142" fillId="0" borderId="0" applyFill="0" applyBorder="0" applyAlignment="0" applyProtection="0"/>
    <xf numFmtId="0" fontId="289" fillId="27" borderId="0" applyNumberFormat="0" applyBorder="0" applyAlignment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37" fontId="40" fillId="0" borderId="0"/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19" fillId="12" borderId="0" applyNumberFormat="0" applyFont="0" applyBorder="0" applyAlignment="0">
      <protection locked="0"/>
    </xf>
    <xf numFmtId="10" fontId="18" fillId="0" borderId="0" applyFill="0" applyBorder="0" applyProtection="0">
      <alignment horizontal="right"/>
    </xf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206" fontId="104" fillId="30" borderId="0"/>
    <xf numFmtId="206" fontId="104" fillId="30" borderId="0"/>
    <xf numFmtId="0" fontId="180" fillId="0" borderId="0" applyFill="0" applyBorder="0" applyProtection="0">
      <alignment horizontal="right"/>
    </xf>
    <xf numFmtId="10" fontId="149" fillId="0" borderId="0">
      <protection locked="0"/>
    </xf>
    <xf numFmtId="10" fontId="149" fillId="0" borderId="0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18" fillId="0" borderId="0" applyNumberFormat="0" applyFill="0" applyBorder="0" applyAlignment="0">
      <protection locked="0"/>
    </xf>
    <xf numFmtId="0" fontId="292" fillId="5" borderId="0" applyNumberFormat="0" applyBorder="0" applyAlignment="0">
      <protection locked="0"/>
    </xf>
    <xf numFmtId="15" fontId="149" fillId="0" borderId="0">
      <protection locked="0"/>
    </xf>
    <xf numFmtId="15" fontId="149" fillId="0" borderId="0">
      <protection locked="0"/>
    </xf>
    <xf numFmtId="14" fontId="307" fillId="12" borderId="43">
      <protection locked="0"/>
    </xf>
    <xf numFmtId="2" fontId="149" fillId="0" borderId="44">
      <protection locked="0"/>
    </xf>
    <xf numFmtId="2" fontId="149" fillId="0" borderId="44">
      <protection locked="0"/>
    </xf>
    <xf numFmtId="37" fontId="99" fillId="2" borderId="0"/>
    <xf numFmtId="37" fontId="99" fillId="2" borderId="0"/>
    <xf numFmtId="37" fontId="99" fillId="2" borderId="0"/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37" fontId="81" fillId="2" borderId="0"/>
    <xf numFmtId="37" fontId="81" fillId="2" borderId="0"/>
    <xf numFmtId="37" fontId="81" fillId="2" borderId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280" fontId="307" fillId="0" borderId="0"/>
    <xf numFmtId="280" fontId="307" fillId="0" borderId="0"/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29" borderId="0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281" fontId="151" fillId="0" borderId="0" applyFill="0" applyBorder="0" applyAlignment="0">
      <protection locked="0"/>
    </xf>
    <xf numFmtId="0" fontId="149" fillId="0" borderId="0">
      <protection locked="0"/>
    </xf>
    <xf numFmtId="0" fontId="149" fillId="0" borderId="0">
      <protection locked="0"/>
    </xf>
    <xf numFmtId="4" fontId="45" fillId="0" borderId="0">
      <alignment horizontal="left"/>
    </xf>
    <xf numFmtId="4" fontId="45" fillId="0" borderId="0">
      <alignment horizontal="left"/>
    </xf>
    <xf numFmtId="0" fontId="293" fillId="27" borderId="0" applyNumberFormat="0" applyBorder="0" applyAlignment="0" applyProtection="0"/>
    <xf numFmtId="282" fontId="15" fillId="0" borderId="0" applyFont="0" applyFill="0" applyBorder="0" applyAlignment="0" applyProtection="0"/>
    <xf numFmtId="283" fontId="15" fillId="0" borderId="0" applyFont="0" applyFill="0" applyBorder="0" applyAlignment="0" applyProtection="0"/>
    <xf numFmtId="38" fontId="152" fillId="0" borderId="0"/>
    <xf numFmtId="38" fontId="153" fillId="0" borderId="0"/>
    <xf numFmtId="38" fontId="154" fillId="0" borderId="0"/>
    <xf numFmtId="38" fontId="155" fillId="0" borderId="0"/>
    <xf numFmtId="0" fontId="91" fillId="0" borderId="0"/>
    <xf numFmtId="0" fontId="91" fillId="0" borderId="0"/>
    <xf numFmtId="0" fontId="141" fillId="0" borderId="0" applyNumberFormat="0" applyFill="0" applyBorder="0">
      <alignment horizontal="right"/>
    </xf>
    <xf numFmtId="0" fontId="141" fillId="0" borderId="0" applyNumberFormat="0" applyFill="0" applyBorder="0">
      <alignment horizontal="right"/>
    </xf>
    <xf numFmtId="0" fontId="64" fillId="0" borderId="0" applyNumberFormat="0" applyFont="0" applyFill="0" applyAlignment="0"/>
    <xf numFmtId="37" fontId="23" fillId="0" borderId="1" applyFill="0" applyBorder="0" applyProtection="0">
      <alignment horizontal="left"/>
    </xf>
    <xf numFmtId="0" fontId="156" fillId="0" borderId="28" applyNumberFormat="0" applyFont="0" applyFill="0" applyBorder="0">
      <protection locked="0"/>
    </xf>
    <xf numFmtId="2" fontId="157" fillId="0" borderId="6"/>
    <xf numFmtId="0" fontId="45" fillId="0" borderId="6" applyNumberFormat="0" applyFont="0" applyFill="0" applyProtection="0"/>
    <xf numFmtId="38" fontId="63" fillId="0" borderId="0">
      <alignment horizontal="right"/>
    </xf>
    <xf numFmtId="0" fontId="45" fillId="0" borderId="17" applyNumberFormat="0" applyFont="0" applyFill="0" applyProtection="0">
      <alignment horizontal="center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58" fillId="0" borderId="46" applyNumberFormat="0" applyFill="0" applyAlignment="0" applyProtection="0"/>
    <xf numFmtId="0" fontId="266" fillId="0" borderId="46" applyNumberFormat="0" applyFill="0" applyAlignment="0" applyProtection="0"/>
    <xf numFmtId="0" fontId="158" fillId="0" borderId="46" applyNumberFormat="0" applyFill="0" applyAlignment="0" applyProtection="0"/>
    <xf numFmtId="206" fontId="159" fillId="37" borderId="0"/>
    <xf numFmtId="206" fontId="159" fillId="37" borderId="0"/>
    <xf numFmtId="0" fontId="307" fillId="2" borderId="0"/>
    <xf numFmtId="0" fontId="307" fillId="2" borderId="0"/>
    <xf numFmtId="284" fontId="17" fillId="0" borderId="0">
      <alignment horizontal="right"/>
    </xf>
    <xf numFmtId="14" fontId="294" fillId="0" borderId="0"/>
    <xf numFmtId="285" fontId="17" fillId="0" borderId="0">
      <alignment horizontal="right"/>
    </xf>
    <xf numFmtId="38" fontId="19" fillId="0" borderId="0"/>
    <xf numFmtId="38" fontId="19" fillId="0" borderId="0"/>
    <xf numFmtId="38" fontId="108" fillId="1" borderId="6"/>
    <xf numFmtId="28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7" fontId="45" fillId="0" borderId="0" applyFont="0" applyFill="0" applyBorder="0" applyAlignment="0" applyProtection="0"/>
    <xf numFmtId="287" fontId="4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1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3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259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17" fontId="115" fillId="0" borderId="0" applyFont="0" applyFill="0" applyBorder="0">
      <alignment horizontal="right"/>
    </xf>
    <xf numFmtId="17" fontId="115" fillId="0" borderId="0" applyFont="0" applyFill="0" applyBorder="0">
      <alignment horizontal="right"/>
    </xf>
    <xf numFmtId="0" fontId="307" fillId="0" borderId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06" fontId="307" fillId="0" borderId="0" applyFont="0" applyFill="0" applyBorder="0" applyProtection="0"/>
    <xf numFmtId="294" fontId="161" fillId="0" borderId="0" applyFont="0" applyFill="0" applyBorder="0" applyAlignment="0" applyProtection="0"/>
    <xf numFmtId="295" fontId="19" fillId="0" borderId="0" applyFont="0" applyFill="0" applyBorder="0" applyAlignment="0" applyProtection="0"/>
    <xf numFmtId="295" fontId="19" fillId="0" borderId="0" applyFont="0" applyFill="0" applyBorder="0" applyAlignment="0" applyProtection="0"/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18" fillId="0" borderId="0"/>
    <xf numFmtId="0" fontId="91" fillId="0" borderId="0" applyNumberFormat="0" applyFill="0" applyAlignment="0" applyProtection="0"/>
    <xf numFmtId="37" fontId="163" fillId="0" borderId="0"/>
    <xf numFmtId="37" fontId="163" fillId="0" borderId="0"/>
    <xf numFmtId="296" fontId="164" fillId="0" borderId="0"/>
    <xf numFmtId="196" fontId="165" fillId="0" borderId="0"/>
    <xf numFmtId="0" fontId="103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307" fillId="0" borderId="0"/>
    <xf numFmtId="0" fontId="54" fillId="0" borderId="0"/>
    <xf numFmtId="0" fontId="253" fillId="0" borderId="0"/>
    <xf numFmtId="0" fontId="307" fillId="0" borderId="0"/>
    <xf numFmtId="0" fontId="253" fillId="0" borderId="0"/>
    <xf numFmtId="0" fontId="19" fillId="0" borderId="0"/>
    <xf numFmtId="0" fontId="10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252" fillId="0" borderId="0"/>
    <xf numFmtId="0" fontId="54" fillId="0" borderId="0"/>
    <xf numFmtId="0" fontId="307" fillId="0" borderId="0"/>
    <xf numFmtId="0" fontId="252" fillId="0" borderId="0"/>
    <xf numFmtId="0" fontId="54" fillId="0" borderId="0"/>
    <xf numFmtId="0" fontId="54" fillId="0" borderId="0"/>
    <xf numFmtId="0" fontId="30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6" fillId="0" borderId="6" applyFill="0" applyAlignment="0" applyProtection="0"/>
    <xf numFmtId="0" fontId="15" fillId="0" borderId="0"/>
    <xf numFmtId="0" fontId="100" fillId="0" borderId="0"/>
    <xf numFmtId="182" fontId="45" fillId="0" borderId="0"/>
    <xf numFmtId="40" fontId="45" fillId="0" borderId="0"/>
    <xf numFmtId="183" fontId="45" fillId="0" borderId="0"/>
    <xf numFmtId="0" fontId="307" fillId="0" borderId="0"/>
    <xf numFmtId="0" fontId="167" fillId="0" borderId="0"/>
    <xf numFmtId="0" fontId="307" fillId="0" borderId="0"/>
    <xf numFmtId="0" fontId="307" fillId="0" borderId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0" fontId="307" fillId="0" borderId="0" applyFont="0" applyFill="0" applyBorder="0" applyAlignment="0" applyProtection="0"/>
    <xf numFmtId="38" fontId="169" fillId="0" borderId="48" applyFont="0" applyFill="0" applyBorder="0"/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171" fillId="5" borderId="1" applyNumberFormat="0" applyBorder="0" applyProtection="0">
      <alignment horizontal="center"/>
    </xf>
    <xf numFmtId="0" fontId="171" fillId="5" borderId="1" applyNumberFormat="0" applyBorder="0" applyProtection="0">
      <alignment horizontal="center"/>
    </xf>
    <xf numFmtId="0" fontId="172" fillId="0" borderId="0"/>
    <xf numFmtId="297" fontId="307" fillId="0" borderId="0"/>
    <xf numFmtId="297" fontId="307" fillId="0" borderId="0"/>
    <xf numFmtId="0" fontId="268" fillId="2" borderId="49" applyNumberFormat="0" applyAlignment="0" applyProtection="0"/>
    <xf numFmtId="297" fontId="307" fillId="0" borderId="0"/>
    <xf numFmtId="0" fontId="268" fillId="2" borderId="49" applyNumberFormat="0" applyAlignment="0" applyProtection="0"/>
    <xf numFmtId="297" fontId="307" fillId="0" borderId="0"/>
    <xf numFmtId="38" fontId="106" fillId="5" borderId="0">
      <alignment horizontal="right"/>
    </xf>
    <xf numFmtId="49" fontId="173" fillId="3" borderId="0">
      <alignment horizontal="center"/>
    </xf>
    <xf numFmtId="0" fontId="174" fillId="38" borderId="1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75" fillId="38" borderId="0" applyBorder="0">
      <alignment horizontal="center"/>
    </xf>
    <xf numFmtId="37" fontId="18" fillId="0" borderId="27">
      <protection locked="0"/>
    </xf>
    <xf numFmtId="37" fontId="18" fillId="0" borderId="27">
      <protection locked="0"/>
    </xf>
    <xf numFmtId="1" fontId="176" fillId="0" borderId="0" applyProtection="0">
      <alignment horizontal="right" vertical="center"/>
    </xf>
    <xf numFmtId="0" fontId="177" fillId="5" borderId="0"/>
    <xf numFmtId="0" fontId="174" fillId="39" borderId="9" applyNumberFormat="0">
      <alignment horizontal="center" vertical="top" wrapText="1"/>
      <protection hidden="1"/>
    </xf>
    <xf numFmtId="298" fontId="307" fillId="0" borderId="6">
      <alignment vertical="center"/>
    </xf>
    <xf numFmtId="299" fontId="17" fillId="30" borderId="0"/>
    <xf numFmtId="300" fontId="17" fillId="0" borderId="0"/>
    <xf numFmtId="14" fontId="63" fillId="0" borderId="0">
      <alignment horizontal="center" wrapText="1"/>
      <protection locked="0"/>
    </xf>
    <xf numFmtId="14" fontId="63" fillId="0" borderId="0">
      <alignment horizontal="center" wrapText="1"/>
      <protection locked="0"/>
    </xf>
    <xf numFmtId="0" fontId="178" fillId="0" borderId="0"/>
    <xf numFmtId="0" fontId="178" fillId="0" borderId="0"/>
    <xf numFmtId="0" fontId="103" fillId="0" borderId="0"/>
    <xf numFmtId="169" fontId="164" fillId="0" borderId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0" fontId="307" fillId="0" borderId="0" applyFont="0" applyFill="0" applyBorder="0" applyAlignment="0" applyProtection="0"/>
    <xf numFmtId="10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302" fontId="179" fillId="0" borderId="0" applyFont="0" applyFill="0" applyBorder="0" applyAlignment="0" applyProtection="0"/>
    <xf numFmtId="302" fontId="179" fillId="0" borderId="0" applyFont="0" applyFill="0" applyBorder="0" applyAlignment="0" applyProtection="0"/>
    <xf numFmtId="303" fontId="20" fillId="0" borderId="0" applyFont="0" applyFill="0" applyBorder="0" applyAlignment="0" applyProtection="0"/>
    <xf numFmtId="9" fontId="307" fillId="0" borderId="0"/>
    <xf numFmtId="9" fontId="307" fillId="0" borderId="0"/>
    <xf numFmtId="304" fontId="180" fillId="0" borderId="0" applyFont="0" applyFill="0" applyBorder="0" applyAlignment="0">
      <protection locked="0"/>
    </xf>
    <xf numFmtId="305" fontId="23" fillId="0" borderId="0" applyFont="0" applyFill="0" applyBorder="0" applyAlignment="0" applyProtection="0"/>
    <xf numFmtId="306" fontId="45" fillId="0" borderId="0" applyFont="0" applyFill="0" applyBorder="0" applyAlignment="0" applyProtection="0"/>
    <xf numFmtId="306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0" fontId="181" fillId="0" borderId="0"/>
    <xf numFmtId="0" fontId="307" fillId="0" borderId="0">
      <protection locked="0"/>
    </xf>
    <xf numFmtId="0" fontId="182" fillId="0" borderId="0">
      <protection locked="0"/>
    </xf>
    <xf numFmtId="0" fontId="307" fillId="0" borderId="0">
      <protection locked="0"/>
    </xf>
    <xf numFmtId="0" fontId="40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20" fillId="0" borderId="0" applyFont="0" applyFill="0" applyBorder="0" applyAlignment="0" applyProtection="0"/>
    <xf numFmtId="13" fontId="307" fillId="0" borderId="0" applyFont="0" applyFill="0" applyProtection="0"/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308" fontId="17" fillId="2" borderId="41">
      <alignment horizontal="right"/>
    </xf>
    <xf numFmtId="37" fontId="18" fillId="0" borderId="0">
      <protection locked="0"/>
    </xf>
    <xf numFmtId="37" fontId="18" fillId="0" borderId="0">
      <protection locked="0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3" fillId="0" borderId="14">
      <alignment horizontal="center"/>
    </xf>
    <xf numFmtId="0" fontId="133" fillId="0" borderId="14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40" borderId="0" applyNumberFormat="0" applyFont="0" applyBorder="0" applyAlignment="0" applyProtection="0"/>
    <xf numFmtId="0" fontId="15" fillId="40" borderId="0" applyNumberFormat="0" applyFont="0" applyBorder="0" applyAlignment="0" applyProtection="0"/>
    <xf numFmtId="309" fontId="17" fillId="2" borderId="0"/>
    <xf numFmtId="0" fontId="183" fillId="0" borderId="0">
      <alignment horizontal="center"/>
    </xf>
    <xf numFmtId="0" fontId="17" fillId="0" borderId="6">
      <alignment horizontal="centerContinuous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204" fontId="47" fillId="2" borderId="0">
      <alignment horizontal="right"/>
    </xf>
    <xf numFmtId="204" fontId="47" fillId="2" borderId="0">
      <alignment horizontal="right"/>
    </xf>
    <xf numFmtId="4" fontId="45" fillId="2" borderId="0" applyFill="0"/>
    <xf numFmtId="0" fontId="184" fillId="0" borderId="0">
      <alignment horizontal="left" indent="7"/>
    </xf>
    <xf numFmtId="0" fontId="45" fillId="0" borderId="0" applyFill="0">
      <alignment horizontal="left" indent="7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185" fillId="0" borderId="0" applyFill="0"/>
    <xf numFmtId="0" fontId="81" fillId="0" borderId="0" applyFill="0"/>
    <xf numFmtId="4" fontId="44" fillId="0" borderId="6" applyFill="0"/>
    <xf numFmtId="0" fontId="307" fillId="0" borderId="0" applyNumberFormat="0" applyFont="0" applyBorder="0" applyAlignment="0"/>
    <xf numFmtId="0" fontId="84" fillId="0" borderId="0" applyFill="0">
      <alignment horizontal="left" indent="1"/>
    </xf>
    <xf numFmtId="0" fontId="186" fillId="0" borderId="0" applyFill="0">
      <alignment horizontal="left" indent="1"/>
    </xf>
    <xf numFmtId="4" fontId="23" fillId="0" borderId="0" applyFill="0"/>
    <xf numFmtId="0" fontId="307" fillId="0" borderId="0" applyNumberFormat="0" applyFont="0" applyFill="0" applyBorder="0" applyAlignment="0"/>
    <xf numFmtId="0" fontId="84" fillId="0" borderId="0" applyFill="0">
      <alignment horizontal="left" indent="2"/>
    </xf>
    <xf numFmtId="0" fontId="81" fillId="0" borderId="0" applyFill="0">
      <alignment horizontal="left" indent="2"/>
    </xf>
    <xf numFmtId="4" fontId="23" fillId="0" borderId="0" applyFill="0"/>
    <xf numFmtId="0" fontId="307" fillId="0" borderId="0" applyNumberFormat="0" applyFont="0" applyBorder="0" applyAlignment="0"/>
    <xf numFmtId="0" fontId="187" fillId="0" borderId="0">
      <alignment horizontal="left" indent="3"/>
    </xf>
    <xf numFmtId="0" fontId="30" fillId="0" borderId="0" applyFill="0">
      <alignment horizontal="left" indent="3"/>
    </xf>
    <xf numFmtId="4" fontId="23" fillId="0" borderId="0" applyFill="0"/>
    <xf numFmtId="0" fontId="307" fillId="0" borderId="0" applyNumberFormat="0" applyFont="0" applyBorder="0" applyAlignment="0"/>
    <xf numFmtId="0" fontId="41" fillId="0" borderId="0">
      <alignment horizontal="left" indent="4"/>
    </xf>
    <xf numFmtId="0" fontId="307" fillId="0" borderId="0" applyFill="0">
      <alignment horizontal="left" indent="4"/>
    </xf>
    <xf numFmtId="4" fontId="86" fillId="0" borderId="0" applyFill="0"/>
    <xf numFmtId="0" fontId="307" fillId="0" borderId="0" applyNumberFormat="0" applyFont="0" applyBorder="0" applyAlignment="0"/>
    <xf numFmtId="0" fontId="87" fillId="0" borderId="0">
      <alignment horizontal="left" indent="5"/>
    </xf>
    <xf numFmtId="0" fontId="88" fillId="0" borderId="0" applyFill="0">
      <alignment horizontal="left" indent="5"/>
    </xf>
    <xf numFmtId="4" fontId="89" fillId="0" borderId="0" applyFill="0"/>
    <xf numFmtId="0" fontId="307" fillId="0" borderId="0" applyNumberFormat="0" applyFont="0" applyFill="0" applyBorder="0" applyAlignment="0"/>
    <xf numFmtId="0" fontId="90" fillId="0" borderId="0" applyFill="0">
      <alignment horizontal="left" indent="6"/>
    </xf>
    <xf numFmtId="0" fontId="86" fillId="0" borderId="0" applyFill="0">
      <alignment horizontal="left" indent="6"/>
    </xf>
    <xf numFmtId="40" fontId="188" fillId="0" borderId="0" applyFill="0" applyBorder="0" applyAlignment="0"/>
    <xf numFmtId="311" fontId="17" fillId="2" borderId="1">
      <alignment horizontal="right"/>
    </xf>
    <xf numFmtId="265" fontId="47" fillId="0" borderId="0" applyFont="0" applyFill="0" applyBorder="0" applyAlignment="0" applyProtection="0"/>
    <xf numFmtId="265" fontId="47" fillId="0" borderId="0" applyFont="0" applyFill="0" applyBorder="0" applyAlignment="0" applyProtection="0"/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90" fillId="5" borderId="0"/>
    <xf numFmtId="0" fontId="190" fillId="5" borderId="0"/>
    <xf numFmtId="0" fontId="191" fillId="41" borderId="0" applyNumberFormat="0" applyFont="0" applyBorder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0" fontId="307" fillId="0" borderId="50" applyBorder="0">
      <alignment horizontal="right"/>
    </xf>
    <xf numFmtId="0" fontId="307" fillId="0" borderId="50" applyBorder="0">
      <alignment horizontal="right"/>
    </xf>
    <xf numFmtId="4" fontId="192" fillId="0" borderId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0" fontId="193" fillId="0" borderId="0" applyNumberFormat="0" applyFill="0" applyBorder="0" applyAlignment="0" applyProtection="0"/>
    <xf numFmtId="38" fontId="271" fillId="0" borderId="0">
      <alignment horizontal="center"/>
    </xf>
    <xf numFmtId="0" fontId="307" fillId="10" borderId="0" applyNumberFormat="0" applyFont="0" applyAlignment="0" applyProtection="0"/>
    <xf numFmtId="0" fontId="307" fillId="10" borderId="0" applyNumberFormat="0" applyFont="0" applyAlignment="0" applyProtection="0"/>
    <xf numFmtId="312" fontId="66" fillId="42" borderId="11" applyFont="0" applyBorder="0" applyProtection="0"/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5" fillId="0" borderId="0"/>
    <xf numFmtId="0" fontId="164" fillId="0" borderId="56"/>
    <xf numFmtId="0" fontId="45" fillId="0" borderId="57" applyFont="0" applyFill="0" applyBorder="0" applyAlignment="0" applyProtection="0"/>
    <xf numFmtId="0" fontId="307" fillId="2" borderId="0" applyFill="0"/>
    <xf numFmtId="0" fontId="208" fillId="2" borderId="0" applyFill="0"/>
    <xf numFmtId="0" fontId="209" fillId="0" borderId="0">
      <alignment horizontal="left"/>
    </xf>
    <xf numFmtId="0" fontId="307" fillId="3" borderId="9">
      <protection locked="0"/>
    </xf>
    <xf numFmtId="0" fontId="307" fillId="3" borderId="9">
      <protection locked="0"/>
    </xf>
    <xf numFmtId="0" fontId="208" fillId="0" borderId="0"/>
    <xf numFmtId="0" fontId="295" fillId="0" borderId="0" applyFont="0" applyFill="0" applyBorder="0" applyAlignment="0" applyProtection="0"/>
    <xf numFmtId="0" fontId="307" fillId="0" borderId="9">
      <protection locked="0"/>
    </xf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5" fillId="2" borderId="58"/>
    <xf numFmtId="0" fontId="15" fillId="2" borderId="58"/>
    <xf numFmtId="0" fontId="19" fillId="47" borderId="0" applyNumberFormat="0" applyFont="0" applyBorder="0" applyAlignment="0" applyProtection="0"/>
    <xf numFmtId="0" fontId="191" fillId="1" borderId="28" applyNumberFormat="0" applyFont="0"/>
    <xf numFmtId="0" fontId="211" fillId="0" borderId="0" applyNumberFormat="0" applyFont="0"/>
    <xf numFmtId="17" fontId="47" fillId="0" borderId="0" applyFill="0" applyBorder="0">
      <alignment horizontal="right"/>
    </xf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4" fontId="45" fillId="0" borderId="0"/>
    <xf numFmtId="169" fontId="45" fillId="0" borderId="0"/>
    <xf numFmtId="0" fontId="213" fillId="0" borderId="0"/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0" fontId="15" fillId="0" borderId="0"/>
    <xf numFmtId="317" fontId="15" fillId="0" borderId="0">
      <alignment horizontal="center"/>
    </xf>
    <xf numFmtId="317" fontId="15" fillId="0" borderId="0">
      <alignment horizontal="center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38" fontId="307" fillId="0" borderId="0"/>
    <xf numFmtId="38" fontId="307" fillId="0" borderId="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ill="0" applyProtection="0"/>
    <xf numFmtId="204" fontId="47" fillId="0" borderId="0"/>
    <xf numFmtId="0" fontId="307" fillId="0" borderId="0"/>
    <xf numFmtId="0" fontId="215" fillId="0" borderId="0" applyNumberFormat="0" applyBorder="0">
      <alignment horizontal="left"/>
    </xf>
    <xf numFmtId="0" fontId="215" fillId="0" borderId="0" applyNumberFormat="0" applyBorder="0">
      <alignment horizontal="left"/>
    </xf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ont="0" applyFill="0" applyAlignment="0" applyProtection="0"/>
    <xf numFmtId="0" fontId="307" fillId="0" borderId="0"/>
    <xf numFmtId="0" fontId="216" fillId="0" borderId="0"/>
    <xf numFmtId="0" fontId="45" fillId="5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5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217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18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219" fillId="47" borderId="0" applyNumberFormat="0" applyBorder="0" applyProtection="0">
      <alignment vertical="top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0" fillId="20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1" fillId="48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2" fillId="49" borderId="0" applyNumberFormat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49" fontId="128" fillId="0" borderId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37" fontId="19" fillId="0" borderId="0"/>
    <xf numFmtId="0" fontId="307" fillId="0" borderId="0"/>
    <xf numFmtId="0" fontId="223" fillId="0" borderId="0" applyNumberFormat="0" applyFill="0" applyBorder="0" applyProtection="0">
      <alignment vertical="top"/>
    </xf>
    <xf numFmtId="0" fontId="307" fillId="0" borderId="0"/>
    <xf numFmtId="0" fontId="224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0" fontId="225" fillId="0" borderId="0" applyNumberFormat="0" applyFill="0" applyBorder="0" applyProtection="0">
      <alignment vertical="top"/>
    </xf>
    <xf numFmtId="0" fontId="307" fillId="0" borderId="0">
      <alignment vertical="top"/>
    </xf>
    <xf numFmtId="0" fontId="226" fillId="0" borderId="0" applyNumberFormat="0" applyFill="0" applyBorder="0" applyProtection="0">
      <alignment vertical="top"/>
    </xf>
    <xf numFmtId="0" fontId="307" fillId="0" borderId="0"/>
    <xf numFmtId="0" fontId="225" fillId="0" borderId="0" applyNumberFormat="0" applyFill="0" applyBorder="0" applyProtection="0">
      <alignment vertical="top" wrapText="1"/>
    </xf>
    <xf numFmtId="0" fontId="307" fillId="0" borderId="0"/>
    <xf numFmtId="0" fontId="227" fillId="0" borderId="0" applyNumberFormat="0" applyFill="0" applyBorder="0" applyProtection="0">
      <alignment vertical="top"/>
    </xf>
    <xf numFmtId="0" fontId="307" fillId="0" borderId="0"/>
    <xf numFmtId="0" fontId="55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165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5" fillId="0" borderId="0" applyNumberFormat="0" applyFill="0" applyBorder="0" applyProtection="0">
      <alignment horizontal="left" vertical="top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25" fillId="0" borderId="0"/>
    <xf numFmtId="0" fontId="125" fillId="0" borderId="0"/>
    <xf numFmtId="0" fontId="228" fillId="0" borderId="0"/>
    <xf numFmtId="0" fontId="228" fillId="0" borderId="0"/>
    <xf numFmtId="0" fontId="229" fillId="0" borderId="0"/>
    <xf numFmtId="0" fontId="229" fillId="0" borderId="0"/>
    <xf numFmtId="0" fontId="174" fillId="2" borderId="0" applyNumberFormat="0" applyBorder="0" applyAlignment="0"/>
    <xf numFmtId="0" fontId="174" fillId="2" borderId="0" applyNumberFormat="0" applyBorder="0" applyAlignment="0"/>
    <xf numFmtId="0" fontId="230" fillId="0" borderId="0" applyNumberFormat="0" applyBorder="0" applyAlignment="0"/>
    <xf numFmtId="0" fontId="76" fillId="0" borderId="0" applyNumberFormat="0" applyBorder="0" applyAlignment="0"/>
    <xf numFmtId="0" fontId="174" fillId="2" borderId="0" applyNumberFormat="0" applyBorder="0" applyAlignment="0"/>
    <xf numFmtId="0" fontId="174" fillId="2" borderId="0" applyNumberFormat="0" applyBorder="0" applyAlignment="0"/>
    <xf numFmtId="0" fontId="108" fillId="6" borderId="28" applyNumberFormat="0"/>
    <xf numFmtId="0" fontId="126" fillId="0" borderId="0"/>
    <xf numFmtId="38" fontId="19" fillId="0" borderId="17"/>
    <xf numFmtId="38" fontId="19" fillId="0" borderId="17"/>
    <xf numFmtId="0" fontId="307" fillId="12" borderId="43">
      <alignment wrapText="1"/>
      <protection locked="0"/>
    </xf>
    <xf numFmtId="0" fontId="296" fillId="12" borderId="0" applyNumberFormat="0" applyFill="0" applyBorder="0" applyProtection="0"/>
    <xf numFmtId="0" fontId="297" fillId="0" borderId="61" applyNumberFormat="0" applyAlignment="0" applyProtection="0"/>
    <xf numFmtId="0" fontId="298" fillId="0" borderId="61" applyNumberFormat="0" applyProtection="0"/>
    <xf numFmtId="0" fontId="299" fillId="0" borderId="0" applyNumberFormat="0" applyProtection="0">
      <alignment horizontal="left" vertical="top"/>
    </xf>
    <xf numFmtId="0" fontId="307" fillId="0" borderId="0" applyNumberFormat="0" applyFont="0" applyAlignment="0" applyProtection="0"/>
    <xf numFmtId="0" fontId="299" fillId="0" borderId="0" applyNumberFormat="0" applyFill="0" applyBorder="0" applyProtection="0"/>
    <xf numFmtId="0" fontId="300" fillId="0" borderId="0" applyNumberFormat="0" applyFill="0" applyBorder="0" applyProtection="0">
      <alignment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15" fontId="149" fillId="0" borderId="0">
      <alignment horizontal="center"/>
    </xf>
    <xf numFmtId="15" fontId="149" fillId="0" borderId="0">
      <alignment horizontal="center"/>
    </xf>
    <xf numFmtId="9" fontId="307" fillId="0" borderId="0"/>
    <xf numFmtId="9" fontId="307" fillId="0" borderId="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44" fillId="0" borderId="0" applyFill="0" applyBorder="0" applyProtection="0">
      <alignment horizontal="center" vertical="center"/>
    </xf>
    <xf numFmtId="0" fontId="303" fillId="0" borderId="0"/>
    <xf numFmtId="0" fontId="303" fillId="0" borderId="0"/>
    <xf numFmtId="0" fontId="231" fillId="0" borderId="0" applyBorder="0" applyProtection="0">
      <alignment vertical="center"/>
    </xf>
    <xf numFmtId="265" fontId="307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3" fillId="0" borderId="0"/>
    <xf numFmtId="0" fontId="44" fillId="0" borderId="0" applyFill="0" applyBorder="0" applyProtection="0"/>
    <xf numFmtId="0" fontId="167" fillId="0" borderId="0"/>
    <xf numFmtId="0" fontId="234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0" fontId="304" fillId="0" borderId="0" applyFill="0" applyBorder="0" applyProtection="0">
      <alignment horizontal="left" vertical="top"/>
    </xf>
    <xf numFmtId="0" fontId="307" fillId="0" borderId="65" applyAlignment="0"/>
    <xf numFmtId="0" fontId="102" fillId="0" borderId="0"/>
    <xf numFmtId="49" fontId="236" fillId="0" borderId="0"/>
    <xf numFmtId="3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9" fontId="237" fillId="0" borderId="6">
      <alignment vertical="center"/>
    </xf>
    <xf numFmtId="0" fontId="238" fillId="0" borderId="0"/>
    <xf numFmtId="0" fontId="272" fillId="0" borderId="0">
      <alignment horizontal="left"/>
    </xf>
    <xf numFmtId="0" fontId="239" fillId="0" borderId="0"/>
    <xf numFmtId="49" fontId="55" fillId="0" borderId="0" applyFill="0" applyBorder="0" applyAlignment="0"/>
    <xf numFmtId="319" fontId="92" fillId="0" borderId="0" applyFill="0" applyBorder="0" applyAlignment="0"/>
    <xf numFmtId="319" fontId="92" fillId="0" borderId="0" applyFill="0" applyBorder="0" applyAlignment="0"/>
    <xf numFmtId="319" fontId="307" fillId="0" borderId="0" applyFill="0" applyBorder="0" applyAlignment="0"/>
    <xf numFmtId="319" fontId="307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272" fillId="0" borderId="0" applyFont="0" applyFill="0" applyBorder="0" applyAlignment="0" applyProtection="0"/>
    <xf numFmtId="267" fontId="307" fillId="0" borderId="0">
      <alignment horizontal="right"/>
    </xf>
    <xf numFmtId="268" fontId="307" fillId="0" borderId="0" applyFont="0" applyFill="0" applyBorder="0" applyAlignment="0" applyProtection="0"/>
    <xf numFmtId="268" fontId="307" fillId="0" borderId="0" applyFont="0" applyFill="0" applyBorder="0" applyAlignment="0" applyProtection="0"/>
    <xf numFmtId="267" fontId="307" fillId="0" borderId="0">
      <alignment horizontal="right"/>
    </xf>
    <xf numFmtId="40" fontId="96" fillId="0" borderId="0"/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240" fillId="0" borderId="0"/>
    <xf numFmtId="0" fontId="305" fillId="0" borderId="66" applyBorder="0"/>
    <xf numFmtId="0" fontId="116" fillId="0" borderId="60">
      <protection locked="0"/>
    </xf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38" fontId="63" fillId="0" borderId="32">
      <alignment horizontal="right"/>
    </xf>
    <xf numFmtId="3" fontId="198" fillId="0" borderId="0"/>
    <xf numFmtId="0" fontId="99" fillId="52" borderId="68" applyFill="0"/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5" fillId="0" borderId="0">
      <alignment horizontal="center"/>
    </xf>
    <xf numFmtId="0" fontId="15" fillId="0" borderId="0">
      <alignment horizontal="center"/>
    </xf>
    <xf numFmtId="0" fontId="307" fillId="53" borderId="0"/>
    <xf numFmtId="0" fontId="307" fillId="53" borderId="0"/>
    <xf numFmtId="0" fontId="241" fillId="53" borderId="0" applyFill="0"/>
    <xf numFmtId="0" fontId="241" fillId="53" borderId="0" applyFill="0"/>
    <xf numFmtId="206" fontId="45" fillId="0" borderId="6"/>
    <xf numFmtId="206" fontId="45" fillId="0" borderId="6"/>
    <xf numFmtId="37" fontId="102" fillId="0" borderId="6">
      <alignment horizontal="center"/>
    </xf>
    <xf numFmtId="0" fontId="45" fillId="3" borderId="0" applyNumberFormat="0" applyBorder="0" applyAlignment="0" applyProtection="0"/>
    <xf numFmtId="37" fontId="45" fillId="0" borderId="0"/>
    <xf numFmtId="37" fontId="45" fillId="0" borderId="0"/>
    <xf numFmtId="3" fontId="151" fillId="0" borderId="40" applyProtection="0"/>
    <xf numFmtId="3" fontId="180" fillId="5" borderId="0">
      <protection locked="0"/>
    </xf>
    <xf numFmtId="293" fontId="307" fillId="0" borderId="0" applyFont="0" applyFill="0" applyBorder="0" applyAlignment="0" applyProtection="0"/>
    <xf numFmtId="269" fontId="307" fillId="0" borderId="0" applyFont="0" applyFill="0" applyBorder="0" applyAlignment="0" applyProtection="0"/>
    <xf numFmtId="270" fontId="307" fillId="0" borderId="0" applyFont="0" applyFill="0" applyBorder="0" applyAlignment="0" applyProtection="0"/>
    <xf numFmtId="0" fontId="242" fillId="0" borderId="0"/>
    <xf numFmtId="195" fontId="99" fillId="0" borderId="0">
      <alignment horizontal="center"/>
    </xf>
    <xf numFmtId="195" fontId="99" fillId="0" borderId="0">
      <alignment horizontal="center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271" fontId="307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4" fontId="307" fillId="0" borderId="0" applyFont="0">
      <alignment horizontal="center"/>
    </xf>
    <xf numFmtId="274" fontId="307" fillId="0" borderId="0" applyFont="0">
      <alignment horizontal="center"/>
    </xf>
    <xf numFmtId="1" fontId="45" fillId="0" borderId="0" applyFont="0" applyFill="0" applyBorder="0" applyProtection="0">
      <alignment horizontal="center"/>
    </xf>
    <xf numFmtId="280" fontId="108" fillId="0" borderId="6">
      <alignment horizontal="right"/>
    </xf>
    <xf numFmtId="0" fontId="29" fillId="0" borderId="0"/>
    <xf numFmtId="0" fontId="29" fillId="0" borderId="0"/>
    <xf numFmtId="9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07" fillId="0" borderId="0"/>
    <xf numFmtId="167" fontId="307" fillId="0" borderId="0" applyFont="0" applyFill="0" applyBorder="0" applyAlignment="0" applyProtection="0"/>
    <xf numFmtId="0" fontId="245" fillId="0" borderId="0"/>
    <xf numFmtId="167" fontId="307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6" fillId="0" borderId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0" fillId="0" borderId="0" applyNumberFormat="0" applyFill="0" applyBorder="0" applyProtection="0"/>
    <xf numFmtId="0" fontId="307" fillId="0" borderId="69" applyNumberFormat="0" applyFont="0" applyFill="0" applyProtection="0"/>
    <xf numFmtId="0" fontId="307" fillId="0" borderId="14" applyNumberFormat="0" applyFont="0" applyFill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 applyNumberFormat="0" applyFont="0" applyFill="0" applyBorder="0" applyProtection="0"/>
    <xf numFmtId="0" fontId="307" fillId="0" borderId="0"/>
    <xf numFmtId="167" fontId="25" fillId="0" borderId="0" applyFont="0" applyFill="0" applyBorder="0" applyAlignment="0" applyProtection="0"/>
    <xf numFmtId="0" fontId="19" fillId="0" borderId="0"/>
    <xf numFmtId="0" fontId="19" fillId="0" borderId="0"/>
    <xf numFmtId="0" fontId="307" fillId="0" borderId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5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/>
    <xf numFmtId="0" fontId="100" fillId="0" borderId="0"/>
    <xf numFmtId="0" fontId="307" fillId="0" borderId="0"/>
    <xf numFmtId="0" fontId="100" fillId="0" borderId="0">
      <alignment vertical="top"/>
    </xf>
    <xf numFmtId="0" fontId="100" fillId="0" borderId="0"/>
    <xf numFmtId="0" fontId="100" fillId="0" borderId="0">
      <alignment vertical="top"/>
    </xf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4" fontId="17" fillId="0" borderId="0">
      <alignment horizontal="right"/>
    </xf>
    <xf numFmtId="174" fontId="17" fillId="0" borderId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17" fillId="2" borderId="0"/>
    <xf numFmtId="177" fontId="17" fillId="2" borderId="0"/>
    <xf numFmtId="177" fontId="17" fillId="2" borderId="0"/>
    <xf numFmtId="178" fontId="17" fillId="2" borderId="0"/>
    <xf numFmtId="178" fontId="17" fillId="2" borderId="0"/>
    <xf numFmtId="178" fontId="17" fillId="2" borderId="0"/>
    <xf numFmtId="179" fontId="17" fillId="2" borderId="0"/>
    <xf numFmtId="179" fontId="17" fillId="2" borderId="0"/>
    <xf numFmtId="179" fontId="17" fillId="2" borderId="0"/>
    <xf numFmtId="180" fontId="17" fillId="2" borderId="0">
      <alignment horizontal="right"/>
    </xf>
    <xf numFmtId="180" fontId="17" fillId="2" borderId="0">
      <alignment horizontal="right"/>
    </xf>
    <xf numFmtId="180" fontId="17" fillId="2" borderId="0">
      <alignment horizontal="right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74" fillId="0" borderId="0"/>
    <xf numFmtId="0" fontId="27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5" fontId="53" fillId="0" borderId="0"/>
    <xf numFmtId="15" fontId="53" fillId="0" borderId="0"/>
    <xf numFmtId="15" fontId="53" fillId="0" borderId="0"/>
    <xf numFmtId="0" fontId="16" fillId="0" borderId="0"/>
    <xf numFmtId="0" fontId="16" fillId="0" borderId="0"/>
    <xf numFmtId="0" fontId="16" fillId="0" borderId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233" fontId="58" fillId="5" borderId="0"/>
    <xf numFmtId="233" fontId="58" fillId="5" borderId="0"/>
    <xf numFmtId="233" fontId="58" fillId="5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234" fontId="19" fillId="0" borderId="6"/>
    <xf numFmtId="234" fontId="19" fillId="0" borderId="6"/>
    <xf numFmtId="234" fontId="19" fillId="0" borderId="6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60" fontId="307" fillId="0" borderId="0" applyFont="0" applyFill="0" applyBorder="0" applyAlignment="0" applyProtection="0"/>
    <xf numFmtId="171" fontId="307" fillId="0" borderId="0" applyFont="0" applyFill="0" applyBorder="0" applyAlignment="0" applyProtection="0"/>
    <xf numFmtId="0" fontId="307" fillId="14" borderId="8" applyNumberFormat="0" applyBorder="0" applyProtection="0"/>
    <xf numFmtId="0" fontId="307" fillId="14" borderId="8" applyNumberFormat="0" applyBorder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77" fillId="0" borderId="0" applyFont="0" applyFill="0" applyBorder="0" applyProtection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307" fillId="0" borderId="13" applyFont="0" applyFill="0" applyBorder="0" applyProtection="0"/>
    <xf numFmtId="238" fontId="69" fillId="0" borderId="0"/>
    <xf numFmtId="238" fontId="69" fillId="0" borderId="0"/>
    <xf numFmtId="238" fontId="69" fillId="0" borderId="0"/>
    <xf numFmtId="229" fontId="69" fillId="0" borderId="0"/>
    <xf numFmtId="229" fontId="69" fillId="0" borderId="0"/>
    <xf numFmtId="229" fontId="69" fillId="0" borderId="0"/>
    <xf numFmtId="172" fontId="69" fillId="0" borderId="0"/>
    <xf numFmtId="172" fontId="69" fillId="0" borderId="0"/>
    <xf numFmtId="172" fontId="69" fillId="0" borderId="0"/>
    <xf numFmtId="239" fontId="69" fillId="0" borderId="0"/>
    <xf numFmtId="239" fontId="69" fillId="0" borderId="0"/>
    <xf numFmtId="239" fontId="69" fillId="0" borderId="0"/>
    <xf numFmtId="240" fontId="69" fillId="0" borderId="0"/>
    <xf numFmtId="240" fontId="69" fillId="0" borderId="0"/>
    <xf numFmtId="240" fontId="69" fillId="0" borderId="0"/>
    <xf numFmtId="241" fontId="69" fillId="0" borderId="0"/>
    <xf numFmtId="241" fontId="69" fillId="0" borderId="0"/>
    <xf numFmtId="241" fontId="69" fillId="0" borderId="0"/>
    <xf numFmtId="242" fontId="69" fillId="0" borderId="0"/>
    <xf numFmtId="242" fontId="69" fillId="0" borderId="0"/>
    <xf numFmtId="242" fontId="69" fillId="0" borderId="0"/>
    <xf numFmtId="243" fontId="69" fillId="0" borderId="0">
      <alignment horizontal="right"/>
    </xf>
    <xf numFmtId="243" fontId="69" fillId="0" borderId="0">
      <alignment horizontal="right"/>
    </xf>
    <xf numFmtId="243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49" fontId="69" fillId="0" borderId="0"/>
    <xf numFmtId="249" fontId="69" fillId="0" borderId="0"/>
    <xf numFmtId="249" fontId="69" fillId="0" borderId="0"/>
    <xf numFmtId="250" fontId="69" fillId="0" borderId="0"/>
    <xf numFmtId="250" fontId="69" fillId="0" borderId="0"/>
    <xf numFmtId="250" fontId="69" fillId="0" borderId="0"/>
    <xf numFmtId="2" fontId="279" fillId="5" borderId="1">
      <alignment horizontal="left"/>
      <protection locked="0"/>
    </xf>
    <xf numFmtId="2" fontId="279" fillId="5" borderId="1">
      <alignment horizontal="left"/>
      <protection locked="0"/>
    </xf>
    <xf numFmtId="0" fontId="69" fillId="0" borderId="0"/>
    <xf numFmtId="0" fontId="69" fillId="0" borderId="0"/>
    <xf numFmtId="0" fontId="69" fillId="0" borderId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8"/>
    <xf numFmtId="0" fontId="75" fillId="0" borderId="8"/>
    <xf numFmtId="0" fontId="75" fillId="0" borderId="8"/>
    <xf numFmtId="0" fontId="40" fillId="12" borderId="6" applyNumberFormat="0" applyFill="0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4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9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236" fontId="79" fillId="0" borderId="20" applyFill="0"/>
    <xf numFmtId="236" fontId="81" fillId="0" borderId="17" applyFill="0"/>
    <xf numFmtId="236" fontId="81" fillId="0" borderId="17" applyFill="0"/>
    <xf numFmtId="236" fontId="81" fillId="0" borderId="17" applyFill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307" fillId="5" borderId="8" applyNumberFormat="0" applyBorder="0" applyProtection="0"/>
    <xf numFmtId="0" fontId="281" fillId="0" borderId="0">
      <alignment horizontal="right"/>
    </xf>
    <xf numFmtId="0" fontId="281" fillId="0" borderId="0">
      <alignment horizontal="right"/>
    </xf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307" fillId="5" borderId="16" applyBorder="0"/>
    <xf numFmtId="0" fontId="109" fillId="10" borderId="0" applyNumberFormat="0"/>
    <xf numFmtId="0" fontId="109" fillId="10" borderId="0" applyNumberFormat="0"/>
    <xf numFmtId="0" fontId="109" fillId="10" borderId="0" applyNumberFormat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0" fontId="282" fillId="0" borderId="0" applyFont="0" applyFill="0" applyBorder="0" applyProtection="0"/>
    <xf numFmtId="0" fontId="282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62" fontId="17" fillId="2" borderId="1">
      <alignment horizontal="right"/>
    </xf>
    <xf numFmtId="262" fontId="17" fillId="2" borderId="1">
      <alignment horizontal="right"/>
    </xf>
    <xf numFmtId="262" fontId="17" fillId="2" borderId="1">
      <alignment horizontal="right"/>
    </xf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208" fillId="0" borderId="0" applyNumberFormat="0" applyBorder="0"/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38" fontId="15" fillId="0" borderId="30">
      <alignment vertical="center"/>
    </xf>
    <xf numFmtId="38" fontId="15" fillId="0" borderId="30">
      <alignment vertical="center"/>
    </xf>
    <xf numFmtId="38" fontId="15" fillId="0" borderId="30">
      <alignment vertical="center"/>
    </xf>
    <xf numFmtId="169" fontId="57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45" fillId="0" borderId="32"/>
    <xf numFmtId="0" fontId="45" fillId="0" borderId="32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39" fontId="17" fillId="30" borderId="0"/>
    <xf numFmtId="39" fontId="17" fillId="30" borderId="0"/>
    <xf numFmtId="39" fontId="17" fillId="30" borderId="0"/>
    <xf numFmtId="0" fontId="17" fillId="30" borderId="0" applyBorder="0"/>
    <xf numFmtId="0" fontId="17" fillId="30" borderId="0" applyBorder="0"/>
    <xf numFmtId="0" fontId="17" fillId="30" borderId="0" applyBorder="0"/>
    <xf numFmtId="270" fontId="17" fillId="0" borderId="0"/>
    <xf numFmtId="270" fontId="17" fillId="0" borderId="0"/>
    <xf numFmtId="270" fontId="17" fillId="0" borderId="0"/>
    <xf numFmtId="0" fontId="260" fillId="0" borderId="0" applyNumberFormat="0" applyFill="0" applyBorder="0" applyAlignment="0" applyProtection="0"/>
    <xf numFmtId="165" fontId="123" fillId="0" borderId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8" fontId="17" fillId="2" borderId="1">
      <alignment horizontal="right"/>
    </xf>
    <xf numFmtId="278" fontId="17" fillId="2" borderId="1">
      <alignment horizontal="right"/>
    </xf>
    <xf numFmtId="278" fontId="17" fillId="2" borderId="1">
      <alignment horizontal="right"/>
    </xf>
    <xf numFmtId="0" fontId="16" fillId="0" borderId="0"/>
    <xf numFmtId="0" fontId="16" fillId="0" borderId="0"/>
    <xf numFmtId="0" fontId="127" fillId="0" borderId="34" applyNumberFormat="0" applyAlignment="0"/>
    <xf numFmtId="0" fontId="127" fillId="0" borderId="34" applyNumberFormat="0" applyAlignment="0"/>
    <xf numFmtId="0" fontId="127" fillId="0" borderId="34" applyNumberFormat="0" applyAlignment="0"/>
    <xf numFmtId="0" fontId="128" fillId="0" borderId="0" applyNumberFormat="0">
      <protection locked="0"/>
    </xf>
    <xf numFmtId="0" fontId="128" fillId="0" borderId="0" applyNumberFormat="0">
      <protection locked="0"/>
    </xf>
    <xf numFmtId="0" fontId="128" fillId="0" borderId="0" applyNumberFormat="0">
      <protection locked="0"/>
    </xf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286" fillId="0" borderId="35"/>
    <xf numFmtId="0" fontId="286" fillId="0" borderId="35"/>
    <xf numFmtId="2" fontId="287" fillId="5" borderId="1">
      <alignment horizontal="left"/>
      <protection locked="0"/>
    </xf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0" fontId="45" fillId="21" borderId="0" applyNumberFormat="0" applyFont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130" fillId="8" borderId="0" applyNumberFormat="0" applyFont="0" applyAlignment="0"/>
    <xf numFmtId="0" fontId="130" fillId="8" borderId="0" applyNumberFormat="0" applyFont="0" applyAlignment="0"/>
    <xf numFmtId="0" fontId="131" fillId="0" borderId="0"/>
    <xf numFmtId="0" fontId="131" fillId="0" borderId="0"/>
    <xf numFmtId="0" fontId="131" fillId="0" borderId="0"/>
    <xf numFmtId="37" fontId="132" fillId="0" borderId="0" applyProtection="0"/>
    <xf numFmtId="37" fontId="132" fillId="0" borderId="0" applyProtection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37" fontId="132" fillId="0" borderId="0">
      <protection locked="0"/>
    </xf>
    <xf numFmtId="37" fontId="132" fillId="0" borderId="0">
      <protection locked="0"/>
    </xf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6" fillId="0" borderId="0">
      <alignment horizontal="centerContinuous" vertical="center"/>
    </xf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19" fillId="27" borderId="17"/>
    <xf numFmtId="0" fontId="219" fillId="27" borderId="17"/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290" fillId="0" borderId="41">
      <alignment horizontal="left" indent="1"/>
    </xf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291" fillId="3" borderId="42" applyNumberFormat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293" fillId="27" borderId="0" applyNumberFormat="0" applyBorder="0" applyAlignment="0" applyProtection="0"/>
    <xf numFmtId="0" fontId="293" fillId="27" borderId="0" applyNumberFormat="0" applyBorder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2" fontId="157" fillId="0" borderId="6"/>
    <xf numFmtId="2" fontId="157" fillId="0" borderId="6"/>
    <xf numFmtId="2" fontId="157" fillId="0" borderId="6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266" fillId="0" borderId="46" applyNumberFormat="0" applyFill="0" applyAlignment="0" applyProtection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84" fontId="17" fillId="0" borderId="0">
      <alignment horizontal="right"/>
    </xf>
    <xf numFmtId="284" fontId="17" fillId="0" borderId="0">
      <alignment horizontal="right"/>
    </xf>
    <xf numFmtId="284" fontId="17" fillId="0" borderId="0">
      <alignment horizontal="right"/>
    </xf>
    <xf numFmtId="38" fontId="108" fillId="1" borderId="6"/>
    <xf numFmtId="38" fontId="108" fillId="1" borderId="6"/>
    <xf numFmtId="38" fontId="108" fillId="1" borderId="6"/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289" fontId="17" fillId="2" borderId="1">
      <alignment horizontal="right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290" fontId="160" fillId="0" borderId="6">
      <alignment horizontal="right"/>
    </xf>
    <xf numFmtId="290" fontId="160" fillId="0" borderId="6">
      <alignment horizontal="right"/>
    </xf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181" fontId="58" fillId="0" borderId="0" applyFont="0">
      <protection locked="0"/>
    </xf>
    <xf numFmtId="181" fontId="58" fillId="0" borderId="0" applyFont="0">
      <protection locked="0"/>
    </xf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296" fontId="164" fillId="0" borderId="0"/>
    <xf numFmtId="296" fontId="164" fillId="0" borderId="0"/>
    <xf numFmtId="296" fontId="164" fillId="0" borderId="0"/>
    <xf numFmtId="196" fontId="165" fillId="0" borderId="0"/>
    <xf numFmtId="196" fontId="165" fillId="0" borderId="0"/>
    <xf numFmtId="196" fontId="165" fillId="0" borderId="0"/>
    <xf numFmtId="0" fontId="103" fillId="0" borderId="0"/>
    <xf numFmtId="0" fontId="103" fillId="0" borderId="0"/>
    <xf numFmtId="0" fontId="103" fillId="0" borderId="0"/>
    <xf numFmtId="0" fontId="249" fillId="0" borderId="0"/>
    <xf numFmtId="0" fontId="249" fillId="0" borderId="0"/>
    <xf numFmtId="0" fontId="100" fillId="0" borderId="0"/>
    <xf numFmtId="0" fontId="100" fillId="0" borderId="0"/>
    <xf numFmtId="0" fontId="25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07" fillId="0" borderId="0"/>
    <xf numFmtId="0" fontId="100" fillId="0" borderId="0"/>
    <xf numFmtId="0" fontId="307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249" fillId="0" borderId="0"/>
    <xf numFmtId="0" fontId="100" fillId="5" borderId="0" applyNumberFormat="0" applyFont="0" applyFill="0" applyBorder="0" applyProtection="0"/>
    <xf numFmtId="0" fontId="54" fillId="0" borderId="0"/>
    <xf numFmtId="0" fontId="307" fillId="0" borderId="0"/>
    <xf numFmtId="0" fontId="252" fillId="0" borderId="0"/>
    <xf numFmtId="0" fontId="310" fillId="0" borderId="0"/>
    <xf numFmtId="0" fontId="307" fillId="0" borderId="0"/>
    <xf numFmtId="0" fontId="252" fillId="0" borderId="0"/>
    <xf numFmtId="0" fontId="54" fillId="0" borderId="0"/>
    <xf numFmtId="0" fontId="307" fillId="0" borderId="0">
      <alignment vertical="center"/>
    </xf>
    <xf numFmtId="0" fontId="307" fillId="0" borderId="0">
      <alignment vertical="center"/>
    </xf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38" fontId="169" fillId="0" borderId="48" applyFont="0" applyFill="0" applyBorder="0"/>
    <xf numFmtId="38" fontId="169" fillId="0" borderId="48" applyFont="0" applyFill="0" applyBorder="0"/>
    <xf numFmtId="38" fontId="169" fillId="0" borderId="48" applyFont="0" applyFill="0" applyBorder="0"/>
    <xf numFmtId="297" fontId="307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297" fontId="307" fillId="0" borderId="0"/>
    <xf numFmtId="164" fontId="307" fillId="5" borderId="0" applyBorder="0">
      <alignment horizont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99" fontId="17" fillId="30" borderId="0"/>
    <xf numFmtId="299" fontId="17" fillId="30" borderId="0"/>
    <xf numFmtId="299" fontId="17" fillId="30" borderId="0"/>
    <xf numFmtId="300" fontId="17" fillId="0" borderId="0"/>
    <xf numFmtId="300" fontId="17" fillId="0" borderId="0"/>
    <xf numFmtId="300" fontId="17" fillId="0" borderId="0"/>
    <xf numFmtId="0" fontId="103" fillId="0" borderId="0"/>
    <xf numFmtId="0" fontId="103" fillId="0" borderId="0"/>
    <xf numFmtId="0" fontId="103" fillId="0" borderId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8" fontId="17" fillId="2" borderId="41">
      <alignment horizontal="right"/>
    </xf>
    <xf numFmtId="308" fontId="17" fillId="2" borderId="41">
      <alignment horizontal="right"/>
    </xf>
    <xf numFmtId="308" fontId="17" fillId="2" borderId="41">
      <alignment horizontal="right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309" fontId="17" fillId="2" borderId="0"/>
    <xf numFmtId="309" fontId="17" fillId="2" borderId="0"/>
    <xf numFmtId="309" fontId="17" fillId="2" borderId="0"/>
    <xf numFmtId="0" fontId="17" fillId="0" borderId="6">
      <alignment horizontal="centerContinuous"/>
    </xf>
    <xf numFmtId="0" fontId="17" fillId="0" borderId="6">
      <alignment horizontal="centerContinuous"/>
    </xf>
    <xf numFmtId="0" fontId="17" fillId="0" borderId="6">
      <alignment horizontal="centerContinuous"/>
    </xf>
    <xf numFmtId="310" fontId="17" fillId="2" borderId="0">
      <alignment horizontal="right"/>
    </xf>
    <xf numFmtId="310" fontId="17" fillId="2" borderId="0">
      <alignment horizontal="right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236" fontId="44" fillId="0" borderId="6" applyFill="0">
      <alignment horizontal="right"/>
    </xf>
    <xf numFmtId="236" fontId="44" fillId="0" borderId="6" applyFill="0">
      <alignment horizontal="right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4" fontId="44" fillId="0" borderId="6" applyFill="0"/>
    <xf numFmtId="4" fontId="44" fillId="0" borderId="6" applyFill="0"/>
    <xf numFmtId="4" fontId="44" fillId="0" borderId="6" applyFill="0"/>
    <xf numFmtId="311" fontId="17" fillId="2" borderId="1">
      <alignment horizontal="right"/>
    </xf>
    <xf numFmtId="311" fontId="17" fillId="2" borderId="1">
      <alignment horizontal="right"/>
    </xf>
    <xf numFmtId="311" fontId="17" fillId="2" borderId="1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38" fontId="156" fillId="0" borderId="0"/>
    <xf numFmtId="38" fontId="156" fillId="0" borderId="0"/>
    <xf numFmtId="312" fontId="66" fillId="42" borderId="11" applyFont="0" applyBorder="0" applyProtection="0"/>
    <xf numFmtId="312" fontId="66" fillId="42" borderId="11" applyFont="0" applyBorder="0" applyProtection="0"/>
    <xf numFmtId="312" fontId="66" fillId="42" borderId="11" applyFont="0" applyBorder="0" applyProtection="0"/>
    <xf numFmtId="0" fontId="194" fillId="0" borderId="51">
      <alignment vertical="center"/>
    </xf>
    <xf numFmtId="0" fontId="194" fillId="0" borderId="51">
      <alignment vertical="center"/>
    </xf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64" fillId="0" borderId="56"/>
    <xf numFmtId="0" fontId="164" fillId="0" borderId="56"/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211" fillId="0" borderId="0" applyNumberFormat="0" applyFont="0"/>
    <xf numFmtId="0" fontId="211" fillId="0" borderId="0" applyNumberFormat="0" applyFont="0"/>
    <xf numFmtId="0" fontId="211" fillId="0" borderId="0" applyNumberFormat="0" applyFont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7" fillId="0" borderId="59" applyFill="0" applyBorder="0">
      <alignment horizontal="right"/>
      <protection locked="0"/>
    </xf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0" fontId="214" fillId="0" borderId="0" applyNumberFormat="0" applyFill="0" applyBorder="0"/>
    <xf numFmtId="0" fontId="214" fillId="0" borderId="0" applyNumberFormat="0" applyFill="0" applyBorder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165" fontId="307" fillId="0" borderId="0" applyFont="0" applyFill="0" applyBorder="0" applyAlignment="0" applyProtection="0"/>
    <xf numFmtId="0" fontId="108" fillId="6" borderId="28" applyNumberFormat="0"/>
    <xf numFmtId="0" fontId="108" fillId="6" borderId="28" applyNumberFormat="0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0" fontId="296" fillId="12" borderId="0" applyNumberFormat="0" applyFill="0" applyBorder="0" applyProtection="0"/>
    <xf numFmtId="0" fontId="296" fillId="12" borderId="0" applyNumberFormat="0" applyFill="0" applyBorder="0" applyProtection="0"/>
    <xf numFmtId="0" fontId="298" fillId="0" borderId="61" applyNumberFormat="0" applyProtection="0"/>
    <xf numFmtId="0" fontId="298" fillId="0" borderId="61" applyNumberFormat="0" applyProtection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0" fontId="298" fillId="0" borderId="6" applyNumberFormat="0" applyFill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3" fillId="0" borderId="0"/>
    <xf numFmtId="0" fontId="303" fillId="0" borderId="0"/>
    <xf numFmtId="0" fontId="303" fillId="0" borderId="0"/>
    <xf numFmtId="0" fontId="303" fillId="0" borderId="0"/>
    <xf numFmtId="0" fontId="231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49" fontId="237" fillId="0" borderId="6">
      <alignment vertical="center"/>
    </xf>
    <xf numFmtId="49" fontId="237" fillId="0" borderId="6">
      <alignment vertical="center"/>
    </xf>
    <xf numFmtId="49" fontId="237" fillId="0" borderId="6">
      <alignment vertical="center"/>
    </xf>
    <xf numFmtId="0" fontId="239" fillId="0" borderId="0"/>
    <xf numFmtId="0" fontId="239" fillId="0" borderId="0"/>
    <xf numFmtId="0" fontId="239" fillId="0" borderId="0"/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0" fontId="45" fillId="0" borderId="0" applyFont="0" applyFill="0" applyBorder="0" applyProtection="0"/>
    <xf numFmtId="320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33" fillId="0" borderId="6">
      <alignment horizontal="center"/>
    </xf>
    <xf numFmtId="0" fontId="133" fillId="0" borderId="6">
      <alignment horizontal="center"/>
    </xf>
    <xf numFmtId="0" fontId="133" fillId="0" borderId="6">
      <alignment horizont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0" fontId="99" fillId="52" borderId="68" applyFill="0"/>
    <xf numFmtId="0" fontId="99" fillId="52" borderId="68" applyFill="0"/>
    <xf numFmtId="0" fontId="45" fillId="4" borderId="68" applyFont="0" applyFill="0">
      <alignment horizontal="right"/>
    </xf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28" fillId="4" borderId="68">
      <alignment horizontal="right"/>
    </xf>
    <xf numFmtId="206" fontId="45" fillId="0" borderId="6"/>
    <xf numFmtId="206" fontId="45" fillId="0" borderId="6"/>
    <xf numFmtId="206" fontId="45" fillId="0" borderId="6"/>
    <xf numFmtId="206" fontId="45" fillId="0" borderId="6"/>
    <xf numFmtId="206" fontId="45" fillId="0" borderId="6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3" fontId="151" fillId="0" borderId="40" applyProtection="0"/>
    <xf numFmtId="3" fontId="151" fillId="0" borderId="40" applyProtection="0"/>
    <xf numFmtId="3" fontId="151" fillId="0" borderId="40" applyProtection="0"/>
    <xf numFmtId="0" fontId="257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80" fontId="108" fillId="0" borderId="6">
      <alignment horizontal="right"/>
    </xf>
    <xf numFmtId="280" fontId="108" fillId="0" borderId="6">
      <alignment horizontal="right"/>
    </xf>
    <xf numFmtId="280" fontId="108" fillId="0" borderId="6">
      <alignment horizontal="right"/>
    </xf>
    <xf numFmtId="0" fontId="100" fillId="0" borderId="0"/>
    <xf numFmtId="0" fontId="307" fillId="0" borderId="0"/>
    <xf numFmtId="0" fontId="307" fillId="0" borderId="0"/>
    <xf numFmtId="0" fontId="307" fillId="3" borderId="0" applyNumberFormat="0" applyFont="0" applyAlignment="0" applyProtection="0"/>
    <xf numFmtId="0" fontId="47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47" fillId="0" borderId="0">
      <protection locked="0"/>
    </xf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47" fillId="0" borderId="0"/>
    <xf numFmtId="0" fontId="19" fillId="0" borderId="0" applyBorder="0"/>
    <xf numFmtId="0" fontId="47" fillId="0" borderId="0" applyFont="0" applyFill="0" applyBorder="0" applyAlignment="0" applyProtection="0"/>
    <xf numFmtId="0" fontId="137" fillId="0" borderId="37" applyNumberFormat="0" applyFill="0" applyAlignment="0" applyProtection="0"/>
    <xf numFmtId="0" fontId="312" fillId="0" borderId="72" applyNumberFormat="0" applyFill="0" applyAlignment="0" applyProtection="0"/>
    <xf numFmtId="0" fontId="138" fillId="0" borderId="38" applyNumberFormat="0" applyFill="0" applyAlignment="0" applyProtection="0"/>
    <xf numFmtId="0" fontId="313" fillId="0" borderId="73" applyNumberFormat="0" applyFill="0" applyAlignment="0" applyProtection="0"/>
    <xf numFmtId="0" fontId="139" fillId="0" borderId="39" applyNumberFormat="0" applyFill="0" applyAlignment="0" applyProtection="0"/>
    <xf numFmtId="0" fontId="314" fillId="0" borderId="74" applyNumberFormat="0" applyFill="0" applyAlignment="0" applyProtection="0"/>
    <xf numFmtId="0" fontId="139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3" fillId="0" borderId="0"/>
    <xf numFmtId="0" fontId="13" fillId="0" borderId="0"/>
    <xf numFmtId="0" fontId="307" fillId="0" borderId="0">
      <alignment vertical="center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52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71" fillId="5" borderId="1" applyNumberFormat="0" applyBorder="0" applyProtection="0">
      <alignment horizontal="center"/>
    </xf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204" fontId="47" fillId="2" borderId="0">
      <alignment horizontal="right"/>
    </xf>
    <xf numFmtId="265" fontId="47" fillId="0" borderId="0" applyFont="0" applyFill="0" applyBorder="0" applyAlignment="0" applyProtection="0"/>
    <xf numFmtId="0" fontId="190" fillId="5" borderId="0"/>
    <xf numFmtId="0" fontId="15" fillId="2" borderId="58"/>
    <xf numFmtId="0" fontId="174" fillId="2" borderId="0" applyNumberFormat="0" applyBorder="0" applyAlignment="0"/>
    <xf numFmtId="0" fontId="174" fillId="2" borderId="0" applyNumberFormat="0" applyBorder="0" applyAlignment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307" fillId="53" borderId="0"/>
    <xf numFmtId="0" fontId="241" fillId="53" borderId="0" applyFill="0"/>
    <xf numFmtId="0" fontId="247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86" fillId="0" borderId="35"/>
    <xf numFmtId="0" fontId="1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9" fontId="13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12" fillId="0" borderId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1" fillId="2" borderId="49" applyNumberFormat="0" applyAlignment="0" applyProtection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100" fillId="0" borderId="0"/>
    <xf numFmtId="0" fontId="121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307" fillId="0" borderId="0">
      <alignment vertical="center"/>
    </xf>
    <xf numFmtId="0" fontId="243" fillId="0" borderId="0" applyNumberForma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1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0" fontId="314" fillId="0" borderId="74" applyNumberFormat="0" applyFill="0" applyAlignment="0" applyProtection="0"/>
    <xf numFmtId="0" fontId="121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1" fillId="2" borderId="49" applyNumberFormat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0" fontId="314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249" fillId="0" borderId="0"/>
    <xf numFmtId="0" fontId="10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307" fillId="0" borderId="0"/>
    <xf numFmtId="0" fontId="311" fillId="2" borderId="49" applyNumberFormat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6" fillId="41" borderId="0" applyNumberFormat="0" applyFont="0" applyBorder="0"/>
    <xf numFmtId="0" fontId="316" fillId="1" borderId="28" applyNumberFormat="0" applyFont="0"/>
    <xf numFmtId="0" fontId="116" fillId="0" borderId="60">
      <protection locked="0"/>
    </xf>
    <xf numFmtId="0" fontId="243" fillId="0" borderId="0" applyNumberFormat="0" applyFill="0" applyBorder="0" applyAlignment="0" applyProtection="0"/>
    <xf numFmtId="0" fontId="94" fillId="0" borderId="23"/>
    <xf numFmtId="0" fontId="15" fillId="2" borderId="58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236" fontId="79" fillId="0" borderId="20" applyFill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7" fillId="0" borderId="32" applyNumberFormat="0" applyFill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6" fillId="41" borderId="0" applyNumberFormat="0" applyFont="0" applyBorder="0"/>
    <xf numFmtId="0" fontId="195" fillId="46" borderId="54" applyNumberFormat="0" applyProtection="0">
      <alignment horizontal="left" vertical="center"/>
    </xf>
    <xf numFmtId="0" fontId="316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0" borderId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43" fontId="307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1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12" fillId="0" borderId="72" applyNumberFormat="0" applyFill="0" applyAlignment="0" applyProtection="0"/>
    <xf numFmtId="0" fontId="307" fillId="0" borderId="0"/>
    <xf numFmtId="9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69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1" fillId="2" borderId="49" applyNumberFormat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07" fillId="0" borderId="0">
      <alignment vertical="center"/>
    </xf>
    <xf numFmtId="0" fontId="54" fillId="0" borderId="0"/>
    <xf numFmtId="0" fontId="252" fillId="0" borderId="0"/>
    <xf numFmtId="0" fontId="307" fillId="0" borderId="0"/>
    <xf numFmtId="0" fontId="252" fillId="0" borderId="0"/>
    <xf numFmtId="0" fontId="253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266" fillId="0" borderId="46" applyNumberFormat="0" applyFill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260" fillId="0" borderId="0" applyNumberForma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1" fillId="0" borderId="0"/>
    <xf numFmtId="0" fontId="311" fillId="2" borderId="49" applyNumberFormat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23" fillId="0" borderId="0"/>
    <xf numFmtId="43" fontId="19" fillId="0" borderId="0" applyFont="0" applyFill="0" applyBorder="0" applyAlignment="0" applyProtection="0"/>
    <xf numFmtId="0" fontId="24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307" fillId="0" borderId="0"/>
    <xf numFmtId="0" fontId="311" fillId="2" borderId="49" applyNumberFormat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249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139" fillId="0" borderId="39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58" fillId="0" borderId="46" applyNumberFormat="0" applyFill="0" applyAlignment="0" applyProtection="0"/>
    <xf numFmtId="9" fontId="307" fillId="0" borderId="0" applyFont="0" applyFill="0" applyBorder="0" applyAlignment="0" applyProtection="0"/>
    <xf numFmtId="0" fontId="249" fillId="0" borderId="0"/>
    <xf numFmtId="42" fontId="307" fillId="0" borderId="0" applyFont="0" applyFill="0" applyBorder="0" applyAlignment="0" applyProtection="0"/>
    <xf numFmtId="0" fontId="249" fillId="0" borderId="0"/>
    <xf numFmtId="0" fontId="11" fillId="0" borderId="0"/>
    <xf numFmtId="41" fontId="123" fillId="0" borderId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38" fillId="0" borderId="38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37" fillId="0" borderId="37" applyNumberFormat="0" applyFill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9" fillId="11" borderId="22" applyNumberFormat="0" applyAlignment="0" applyProtection="0"/>
    <xf numFmtId="9" fontId="24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0" fillId="5" borderId="0" applyNumberFormat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0" fontId="169" fillId="51" borderId="0" applyNumberFormat="0">
      <alignment horizontal="left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09" fillId="11" borderId="22" applyNumberFormat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0" fontId="121" fillId="0" borderId="0" applyNumberFormat="0" applyFill="0" applyBorder="0" applyAlignment="0" applyProtection="0"/>
    <xf numFmtId="0" fontId="249" fillId="0" borderId="0"/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0" fontId="309" fillId="11" borderId="22" applyNumberFormat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0" fontId="311" fillId="2" borderId="49" applyNumberForma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11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7" fillId="0" borderId="81" applyFill="0" applyBorder="0">
      <alignment horizontal="right"/>
      <protection locked="0"/>
    </xf>
    <xf numFmtId="0" fontId="164" fillId="0" borderId="79"/>
    <xf numFmtId="0" fontId="194" fillId="0" borderId="78">
      <alignment vertical="center"/>
    </xf>
    <xf numFmtId="0" fontId="81" fillId="0" borderId="77" applyNumberFormat="0" applyProtection="0"/>
    <xf numFmtId="0" fontId="81" fillId="0" borderId="77" applyNumberFormat="0" applyProtection="0"/>
    <xf numFmtId="0" fontId="15" fillId="2" borderId="80"/>
    <xf numFmtId="0" fontId="15" fillId="2" borderId="80"/>
    <xf numFmtId="0" fontId="219" fillId="52" borderId="82">
      <alignment horizontal="center" vertical="center"/>
    </xf>
    <xf numFmtId="0" fontId="45" fillId="4" borderId="82" applyFont="0" applyFill="0">
      <alignment horizontal="right"/>
    </xf>
    <xf numFmtId="0" fontId="47" fillId="0" borderId="81" applyFill="0" applyBorder="0">
      <alignment horizontal="right"/>
      <protection locked="0"/>
    </xf>
    <xf numFmtId="0" fontId="164" fillId="0" borderId="79"/>
    <xf numFmtId="0" fontId="81" fillId="0" borderId="77" applyNumberForma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99" fillId="52" borderId="82" applyFill="0"/>
    <xf numFmtId="0" fontId="128" fillId="4" borderId="82">
      <alignment horizontal="right"/>
    </xf>
    <xf numFmtId="0" fontId="99" fillId="52" borderId="82" applyFill="0"/>
    <xf numFmtId="0" fontId="81" fillId="0" borderId="77" applyNumberFormat="0" applyProtection="0"/>
    <xf numFmtId="0" fontId="219" fillId="52" borderId="82">
      <alignment horizontal="center" vertical="center"/>
    </xf>
    <xf numFmtId="0" fontId="94" fillId="0" borderId="76"/>
    <xf numFmtId="0" fontId="194" fillId="0" borderId="78">
      <alignment vertical="center"/>
    </xf>
    <xf numFmtId="0" fontId="81" fillId="0" borderId="77" applyNumberFormat="0" applyProtection="0"/>
    <xf numFmtId="0" fontId="81" fillId="0" borderId="77" applyNumberFormat="0" applyProtection="0"/>
    <xf numFmtId="9" fontId="10" fillId="0" borderId="0" applyFont="0" applyFill="0" applyBorder="0" applyAlignment="0" applyProtection="0"/>
    <xf numFmtId="0" fontId="10" fillId="0" borderId="0"/>
    <xf numFmtId="0" fontId="219" fillId="52" borderId="82">
      <alignment horizontal="center" vertical="center"/>
    </xf>
    <xf numFmtId="0" fontId="99" fillId="52" borderId="82" applyFill="0"/>
    <xf numFmtId="9" fontId="10" fillId="0" borderId="0" applyFont="0" applyFill="0" applyBorder="0" applyAlignment="0" applyProtection="0"/>
    <xf numFmtId="0" fontId="15" fillId="2" borderId="80"/>
    <xf numFmtId="0" fontId="164" fillId="0" borderId="79"/>
    <xf numFmtId="0" fontId="45" fillId="4" borderId="82" applyFont="0" applyFill="0">
      <alignment horizontal="right"/>
    </xf>
    <xf numFmtId="0" fontId="194" fillId="0" borderId="78">
      <alignment vertical="center"/>
    </xf>
    <xf numFmtId="0" fontId="128" fillId="4" borderId="82">
      <alignment horizontal="right"/>
    </xf>
    <xf numFmtId="0" fontId="94" fillId="0" borderId="76"/>
    <xf numFmtId="0" fontId="81" fillId="0" borderId="77" applyNumberForma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94" fillId="0" borderId="78">
      <alignment vertical="center"/>
    </xf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28" fillId="4" borderId="82">
      <alignment horizontal="right"/>
    </xf>
    <xf numFmtId="0" fontId="45" fillId="4" borderId="82" applyFont="0" applyFill="0">
      <alignment horizontal="right"/>
    </xf>
    <xf numFmtId="9" fontId="10" fillId="0" borderId="0" applyFont="0" applyFill="0" applyBorder="0" applyAlignment="0" applyProtection="0"/>
    <xf numFmtId="0" fontId="47" fillId="0" borderId="81" applyFill="0" applyBorder="0">
      <alignment horizontal="right"/>
      <protection locked="0"/>
    </xf>
    <xf numFmtId="0" fontId="15" fillId="2" borderId="8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1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11" fillId="2" borderId="49" applyNumberFormat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0" fontId="7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1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167" fontId="307" fillId="0" borderId="0" applyFont="0" applyFill="0" applyBorder="0" applyAlignment="0" applyProtection="0"/>
    <xf numFmtId="0" fontId="323" fillId="0" borderId="0"/>
    <xf numFmtId="167" fontId="307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5" fillId="4" borderId="9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2" fillId="29" borderId="52" applyNumberFormat="0" applyProtection="0">
      <alignment vertical="center"/>
    </xf>
    <xf numFmtId="169" fontId="47" fillId="0" borderId="60" applyFont="0" applyFill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37" fontId="18" fillId="0" borderId="27">
      <protection locked="0"/>
    </xf>
    <xf numFmtId="0" fontId="311" fillId="2" borderId="49" applyNumberFormat="0" applyAlignment="0" applyProtection="0"/>
    <xf numFmtId="260" fontId="108" fillId="0" borderId="60" applyFill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202" fillId="29" borderId="52" applyNumberFormat="0" applyProtection="0">
      <alignment vertical="center"/>
    </xf>
    <xf numFmtId="0" fontId="55" fillId="36" borderId="52" applyNumberFormat="0" applyProtection="0">
      <alignment horizontal="left" vertical="top" indent="1"/>
    </xf>
    <xf numFmtId="0" fontId="307" fillId="29" borderId="43"/>
    <xf numFmtId="0" fontId="206" fillId="36" borderId="55" applyNumberFormat="0" applyProtection="0">
      <alignment horizontal="left" vertical="center"/>
    </xf>
    <xf numFmtId="202" fontId="47" fillId="0" borderId="60"/>
    <xf numFmtId="0" fontId="307" fillId="43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108" fillId="2" borderId="9">
      <alignment horizontal="center" vertical="center" wrapText="1"/>
    </xf>
    <xf numFmtId="0" fontId="156" fillId="0" borderId="28" applyNumberFormat="0" applyFont="0" applyFill="0" applyBorder="0">
      <protection locked="0"/>
    </xf>
    <xf numFmtId="0" fontId="116" fillId="0" borderId="60">
      <protection locked="0"/>
    </xf>
    <xf numFmtId="2" fontId="74" fillId="0" borderId="9">
      <alignment horizontal="center" vertical="center"/>
      <protection locked="0"/>
    </xf>
    <xf numFmtId="37" fontId="18" fillId="0" borderId="27">
      <protection locked="0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7" fillId="12" borderId="43">
      <protection locked="0"/>
    </xf>
    <xf numFmtId="0" fontId="309" fillId="11" borderId="22" applyNumberFormat="0" applyAlignment="0" applyProtection="0"/>
    <xf numFmtId="0" fontId="108" fillId="0" borderId="9" applyNumberFormat="0">
      <alignment horizontal="centerContinuous" vertical="center" wrapText="1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0" fontId="54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7" fillId="12" borderId="43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2" fillId="2" borderId="9">
      <alignment horizontal="right"/>
    </xf>
    <xf numFmtId="0" fontId="106" fillId="0" borderId="9">
      <alignment horizontal="center" vertical="top" wrapText="1"/>
      <protection hidden="1"/>
    </xf>
    <xf numFmtId="0" fontId="45" fillId="2" borderId="12">
      <alignment horizontal="center"/>
    </xf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8" fontId="286" fillId="0" borderId="35"/>
    <xf numFmtId="0" fontId="55" fillId="36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0" borderId="65" applyAlignment="0"/>
    <xf numFmtId="0" fontId="309" fillId="11" borderId="22" applyNumberFormat="0" applyAlignment="0" applyProtection="0"/>
    <xf numFmtId="0" fontId="106" fillId="0" borderId="9">
      <alignment horizontal="center" vertical="top" wrapText="1"/>
      <protection hidden="1"/>
    </xf>
    <xf numFmtId="0" fontId="268" fillId="2" borderId="49" applyNumberFormat="0" applyAlignment="0" applyProtection="0"/>
    <xf numFmtId="0" fontId="307" fillId="3" borderId="9">
      <protection locked="0"/>
    </xf>
    <xf numFmtId="0" fontId="195" fillId="12" borderId="55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0" fontId="125" fillId="4" borderId="47" applyNumberFormat="0" applyFont="0" applyAlignment="0" applyProtection="0"/>
    <xf numFmtId="10" fontId="307" fillId="12" borderId="43">
      <protection locked="0"/>
    </xf>
    <xf numFmtId="37" fontId="18" fillId="0" borderId="27" applyAlignment="0">
      <protection locked="0"/>
    </xf>
    <xf numFmtId="0" fontId="93" fillId="2" borderId="22" applyNumberFormat="0" applyAlignment="0" applyProtection="0"/>
    <xf numFmtId="0" fontId="45" fillId="2" borderId="12">
      <alignment horizontal="center"/>
    </xf>
    <xf numFmtId="0" fontId="197" fillId="21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2" fontId="74" fillId="0" borderId="9">
      <alignment horizontal="center" vertical="center"/>
      <protection locked="0"/>
    </xf>
    <xf numFmtId="0" fontId="309" fillId="11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34" fillId="0" borderId="9" applyNumberFormat="0" applyFill="0" applyBorder="0" applyProtection="0">
      <alignment horizontal="center"/>
    </xf>
    <xf numFmtId="0" fontId="133" fillId="33" borderId="29" applyNumberFormat="0" applyFont="0" applyBorder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82" fillId="2" borderId="9">
      <alignment horizontal="right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285" fillId="0" borderId="9" applyNumberFormat="0" applyBorder="0" applyAlignment="0">
      <protection locked="0"/>
    </xf>
    <xf numFmtId="0" fontId="197" fillId="29" borderId="52" applyNumberFormat="0" applyProtection="0">
      <alignment vertical="center"/>
    </xf>
    <xf numFmtId="0" fontId="82" fillId="2" borderId="28">
      <alignment horizontal="center"/>
    </xf>
    <xf numFmtId="0" fontId="307" fillId="12" borderId="43">
      <protection locked="0"/>
    </xf>
    <xf numFmtId="0" fontId="307" fillId="12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197" fillId="15" borderId="52" applyNumberFormat="0" applyProtection="0">
      <alignment horizontal="righ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202" fontId="47" fillId="0" borderId="6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307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8" fontId="286" fillId="0" borderId="35"/>
    <xf numFmtId="0" fontId="307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45" fillId="4" borderId="9" applyNumberFormat="0" applyBorder="0" applyAlignment="0" applyProtection="0"/>
    <xf numFmtId="0" fontId="156" fillId="0" borderId="28" applyNumberFormat="0" applyFont="0" applyFill="0" applyBorder="0">
      <protection locked="0"/>
    </xf>
    <xf numFmtId="202" fontId="47" fillId="0" borderId="6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202" fontId="47" fillId="0" borderId="60"/>
    <xf numFmtId="0" fontId="197" fillId="45" borderId="52" applyNumberFormat="0" applyProtection="0">
      <alignment horizontal="right" vertical="center"/>
    </xf>
    <xf numFmtId="0" fontId="116" fillId="0" borderId="60">
      <protection locked="0"/>
    </xf>
    <xf numFmtId="0" fontId="307" fillId="34" borderId="43">
      <protection locked="0"/>
    </xf>
    <xf numFmtId="8" fontId="286" fillId="0" borderId="35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307" fillId="3" borderId="9">
      <protection locked="0"/>
    </xf>
    <xf numFmtId="0" fontId="307" fillId="3" borderId="9">
      <protection locked="0"/>
    </xf>
    <xf numFmtId="0" fontId="309" fillId="11" borderId="22" applyNumberFormat="0" applyAlignment="0" applyProtection="0"/>
    <xf numFmtId="0" fontId="307" fillId="12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37" fontId="18" fillId="0" borderId="27">
      <protection locked="0"/>
    </xf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0" fontId="108" fillId="2" borderId="9">
      <alignment horizontal="center" vertical="center" wrapText="1"/>
    </xf>
    <xf numFmtId="0" fontId="55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68" fillId="2" borderId="49" applyNumberFormat="0" applyAlignment="0" applyProtection="0"/>
    <xf numFmtId="8" fontId="286" fillId="0" borderId="35"/>
    <xf numFmtId="0" fontId="327" fillId="0" borderId="67" applyNumberFormat="0" applyFill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82" fillId="2" borderId="28">
      <alignment horizontal="center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307" fillId="12" borderId="43">
      <protection locked="0"/>
    </xf>
    <xf numFmtId="10" fontId="307" fillId="12" borderId="43">
      <alignment horizontal="center"/>
      <protection locked="0"/>
    </xf>
    <xf numFmtId="0" fontId="311" fillId="2" borderId="49" applyNumberFormat="0" applyAlignment="0" applyProtection="0"/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268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07" fillId="36" borderId="43"/>
    <xf numFmtId="8" fontId="286" fillId="0" borderId="35"/>
    <xf numFmtId="0" fontId="116" fillId="0" borderId="60">
      <protection locked="0"/>
    </xf>
    <xf numFmtId="0" fontId="93" fillId="5" borderId="22" applyNumberFormat="0" applyAlignment="0" applyProtection="0"/>
    <xf numFmtId="0" fontId="197" fillId="7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0" fillId="26" borderId="28" applyAlignment="0" applyProtection="0"/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196" fillId="3" borderId="52" applyNumberFormat="0" applyProtection="0">
      <alignment vertical="center"/>
    </xf>
    <xf numFmtId="8" fontId="286" fillId="0" borderId="35"/>
    <xf numFmtId="0" fontId="197" fillId="29" borderId="52" applyNumberFormat="0" applyProtection="0">
      <alignment vertical="center"/>
    </xf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1" borderId="52" applyNumberFormat="0" applyProtection="0">
      <alignment horizontal="right" vertical="center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307" fillId="12" borderId="43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307" fillId="0" borderId="65" applyAlignment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307" fillId="34" borderId="43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9" fillId="2" borderId="22" applyNumberFormat="0" applyAlignment="0" applyProtection="0"/>
    <xf numFmtId="0" fontId="259" fillId="2" borderId="22" applyNumberFormat="0" applyAlignment="0" applyProtection="0"/>
    <xf numFmtId="8" fontId="286" fillId="0" borderId="35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202" fontId="47" fillId="0" borderId="60"/>
    <xf numFmtId="202" fontId="47" fillId="0" borderId="60"/>
    <xf numFmtId="0" fontId="307" fillId="0" borderId="65" applyAlignment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8" fontId="286" fillId="0" borderId="35"/>
    <xf numFmtId="8" fontId="286" fillId="0" borderId="35"/>
    <xf numFmtId="8" fontId="286" fillId="0" borderId="35"/>
    <xf numFmtId="0" fontId="307" fillId="3" borderId="9">
      <protection locked="0"/>
    </xf>
    <xf numFmtId="0" fontId="285" fillId="0" borderId="9" applyNumberFormat="0" applyBorder="0" applyAlignment="0">
      <protection locked="0"/>
    </xf>
    <xf numFmtId="0" fontId="307" fillId="12" borderId="43">
      <protection locked="0"/>
    </xf>
    <xf numFmtId="0" fontId="206" fillId="36" borderId="55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1" fillId="0" borderId="28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202" fontId="47" fillId="0" borderId="60"/>
    <xf numFmtId="43" fontId="307" fillId="0" borderId="0" applyFont="0" applyFill="0" applyBorder="0" applyAlignment="0" applyProtection="0"/>
    <xf numFmtId="0" fontId="307" fillId="0" borderId="65" applyAlignment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7" fillId="8" borderId="52" applyNumberFormat="0" applyProtection="0">
      <alignment horizontal="right" vertical="center"/>
    </xf>
    <xf numFmtId="8" fontId="286" fillId="0" borderId="35"/>
    <xf numFmtId="0" fontId="311" fillId="2" borderId="49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202" fontId="47" fillId="0" borderId="60"/>
    <xf numFmtId="0" fontId="256" fillId="0" borderId="67" applyNumberFormat="0" applyFill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>
      <protection locked="0"/>
    </xf>
    <xf numFmtId="0" fontId="307" fillId="0" borderId="9">
      <protection locked="0"/>
    </xf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37" fontId="18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68" fillId="2" borderId="49" applyNumberFormat="0" applyAlignment="0" applyProtection="0"/>
    <xf numFmtId="0" fontId="311" fillId="2" borderId="49" applyNumberFormat="0" applyAlignment="0" applyProtection="0"/>
    <xf numFmtId="0" fontId="125" fillId="4" borderId="47" applyNumberFormat="0" applyFont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37" fontId="18" fillId="0" borderId="27">
      <protection locked="0"/>
    </xf>
    <xf numFmtId="0" fontId="82" fillId="2" borderId="9">
      <alignment horizontal="right"/>
    </xf>
    <xf numFmtId="0" fontId="311" fillId="2" borderId="49" applyNumberFormat="0" applyAlignment="0" applyProtection="0"/>
    <xf numFmtId="10" fontId="307" fillId="12" borderId="43">
      <protection locked="0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93" fillId="5" borderId="22" applyNumberFormat="0" applyAlignment="0" applyProtection="0"/>
    <xf numFmtId="0" fontId="197" fillId="8" borderId="52" applyNumberFormat="0" applyProtection="0">
      <alignment horizontal="right" vertical="center"/>
    </xf>
    <xf numFmtId="0" fontId="309" fillId="11" borderId="22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0" fontId="311" fillId="2" borderId="49" applyNumberFormat="0" applyAlignment="0" applyProtection="0"/>
    <xf numFmtId="260" fontId="108" fillId="0" borderId="60" applyFill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108" fillId="0" borderId="9" applyNumberFormat="0">
      <alignment horizontal="centerContinuous" vertical="center" wrapText="1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37" fontId="18" fillId="0" borderId="27">
      <protection locked="0"/>
    </xf>
    <xf numFmtId="0" fontId="307" fillId="12" borderId="43"/>
    <xf numFmtId="0" fontId="307" fillId="36" borderId="43"/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37" fontId="18" fillId="0" borderId="27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56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5" fillId="0" borderId="9" applyNumberFormat="0" applyBorder="0" applyAlignment="0">
      <protection locked="0"/>
    </xf>
    <xf numFmtId="17" fontId="82" fillId="2" borderId="29" applyBorder="0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41" fontId="123" fillId="0" borderId="0"/>
    <xf numFmtId="0" fontId="93" fillId="2" borderId="22" applyNumberFormat="0" applyAlignment="0" applyProtection="0"/>
    <xf numFmtId="0" fontId="311" fillId="2" borderId="49" applyNumberFormat="0" applyAlignment="0" applyProtection="0"/>
    <xf numFmtId="0" fontId="307" fillId="0" borderId="9">
      <protection locked="0"/>
    </xf>
    <xf numFmtId="0" fontId="307" fillId="29" borderId="52" applyNumberFormat="0" applyProtection="0">
      <alignment horizontal="left" vertical="center" indent="1"/>
    </xf>
    <xf numFmtId="8" fontId="286" fillId="0" borderId="35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1" borderId="52" applyNumberFormat="0" applyProtection="0">
      <alignment horizontal="right" vertical="center"/>
    </xf>
    <xf numFmtId="8" fontId="286" fillId="0" borderId="35"/>
    <xf numFmtId="0" fontId="311" fillId="2" borderId="49" applyNumberFormat="0" applyAlignment="0" applyProtection="0"/>
    <xf numFmtId="0" fontId="197" fillId="29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307" fillId="12" borderId="43" applyNumberFormat="0">
      <alignment horizontal="center"/>
      <protection locked="0"/>
    </xf>
    <xf numFmtId="10" fontId="307" fillId="12" borderId="43">
      <protection locked="0"/>
    </xf>
    <xf numFmtId="0" fontId="108" fillId="2" borderId="9">
      <alignment horizontal="center" vertical="center" wrapText="1"/>
    </xf>
    <xf numFmtId="0" fontId="197" fillId="8" borderId="52" applyNumberFormat="0" applyProtection="0">
      <alignment horizontal="right" vertical="center"/>
    </xf>
    <xf numFmtId="0" fontId="268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37" fontId="18" fillId="0" borderId="27">
      <protection locked="0"/>
    </xf>
    <xf numFmtId="0" fontId="197" fillId="3" borderId="52" applyNumberFormat="0" applyProtection="0">
      <alignment horizontal="left" vertical="center"/>
    </xf>
    <xf numFmtId="0" fontId="133" fillId="33" borderId="29" applyNumberFormat="0" applyFont="0" applyBorder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7" fillId="0" borderId="9" applyFill="0" applyBorder="0" applyAlignment="0">
      <protection locked="0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1" fillId="2" borderId="49" applyNumberFormat="0" applyAlignment="0" applyProtection="0"/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265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307" fillId="0" borderId="9">
      <protection locked="0"/>
    </xf>
    <xf numFmtId="0" fontId="197" fillId="2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93" fillId="2" borderId="22" applyNumberFormat="0" applyAlignment="0" applyProtection="0"/>
    <xf numFmtId="0" fontId="309" fillId="11" borderId="22" applyNumberFormat="0" applyAlignment="0" applyProtection="0"/>
    <xf numFmtId="0" fontId="93" fillId="5" borderId="22" applyNumberFormat="0" applyAlignment="0" applyProtection="0"/>
    <xf numFmtId="0" fontId="82" fillId="2" borderId="28">
      <alignment horizontal="center"/>
    </xf>
    <xf numFmtId="0" fontId="133" fillId="33" borderId="29" applyNumberFormat="0" applyFont="0" applyBorder="0"/>
    <xf numFmtId="0" fontId="133" fillId="33" borderId="29" applyNumberFormat="0" applyFont="0" applyBorder="0"/>
    <xf numFmtId="0" fontId="45" fillId="2" borderId="12">
      <alignment horizontal="center"/>
    </xf>
    <xf numFmtId="0" fontId="133" fillId="33" borderId="29" applyNumberFormat="0" applyFont="0" applyBorder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307" fillId="0" borderId="9">
      <protection locked="0"/>
    </xf>
    <xf numFmtId="0" fontId="93" fillId="5" borderId="22" applyNumberFormat="0" applyAlignment="0" applyProtection="0"/>
    <xf numFmtId="0" fontId="307" fillId="3" borderId="9">
      <protection locked="0"/>
    </xf>
    <xf numFmtId="0" fontId="307" fillId="36" borderId="52" applyNumberFormat="0" applyProtection="0">
      <alignment horizontal="left" vertical="top" indent="1"/>
    </xf>
    <xf numFmtId="0" fontId="307" fillId="34" borderId="43"/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93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25" fillId="4" borderId="47" applyNumberFormat="0" applyFont="0" applyAlignment="0" applyProtection="0"/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7" fillId="36" borderId="43"/>
    <xf numFmtId="0" fontId="307" fillId="12" borderId="43">
      <protection locked="0"/>
    </xf>
    <xf numFmtId="0" fontId="311" fillId="2" borderId="49" applyNumberFormat="0" applyAlignment="0" applyProtection="0"/>
    <xf numFmtId="0" fontId="198" fillId="3" borderId="52" applyNumberFormat="0" applyProtection="0">
      <alignment horizontal="left" vertical="top" indent="1"/>
    </xf>
    <xf numFmtId="0" fontId="197" fillId="7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45" fillId="4" borderId="9" applyNumberForma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309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311" fillId="2" borderId="49" applyNumberFormat="0" applyAlignment="0" applyProtection="0"/>
    <xf numFmtId="41" fontId="307" fillId="0" borderId="0" applyFont="0" applyFill="0" applyBorder="0" applyAlignment="0" applyProtection="0"/>
    <xf numFmtId="0" fontId="45" fillId="2" borderId="12">
      <alignment horizontal="center"/>
    </xf>
    <xf numFmtId="37" fontId="18" fillId="0" borderId="27" applyAlignment="0">
      <protection locked="0"/>
    </xf>
    <xf numFmtId="37" fontId="18" fillId="0" borderId="27" applyAlignment="0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0" fontId="307" fillId="36" borderId="43"/>
    <xf numFmtId="0" fontId="307" fillId="36" borderId="43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307" fillId="12" borderId="43">
      <alignment wrapText="1"/>
      <protection locked="0"/>
    </xf>
    <xf numFmtId="8" fontId="286" fillId="0" borderId="35"/>
    <xf numFmtId="0" fontId="268" fillId="2" borderId="49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97" fillId="7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116" fillId="0" borderId="60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7" fontId="82" fillId="2" borderId="29" applyBorder="0">
      <alignment horizontal="center"/>
    </xf>
    <xf numFmtId="0" fontId="197" fillId="8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65" fillId="11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8" borderId="9" applyNumberFormat="0" applyFont="0" applyBorder="0" applyAlignment="0" applyProtection="0"/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311" fillId="2" borderId="49" applyNumberFormat="0" applyAlignment="0" applyProtection="0"/>
    <xf numFmtId="8" fontId="286" fillId="0" borderId="35"/>
    <xf numFmtId="37" fontId="18" fillId="0" borderId="27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8" fontId="286" fillId="0" borderId="35"/>
    <xf numFmtId="44" fontId="307" fillId="0" borderId="0" applyFont="0" applyFill="0" applyBorder="0" applyAlignment="0" applyProtection="0"/>
    <xf numFmtId="202" fontId="47" fillId="0" borderId="60"/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07" fillId="29" borderId="43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97" fillId="11" borderId="52" applyNumberFormat="0" applyProtection="0">
      <alignment horizontal="right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265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33" fillId="33" borderId="29" applyNumberFormat="0" applyFont="0" applyBorder="0"/>
    <xf numFmtId="0" fontId="307" fillId="36" borderId="43"/>
    <xf numFmtId="0" fontId="116" fillId="0" borderId="60">
      <protection locked="0"/>
    </xf>
    <xf numFmtId="0" fontId="311" fillId="2" borderId="49" applyNumberFormat="0" applyAlignment="0" applyProtection="0"/>
    <xf numFmtId="0" fontId="40" fillId="26" borderId="28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40" fillId="0" borderId="9" applyNumberFormat="0" applyFont="0" applyBorder="0">
      <alignment horizontal="right"/>
    </xf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93" fillId="5" borderId="22" applyNumberFormat="0" applyAlignment="0" applyProtection="0"/>
    <xf numFmtId="0" fontId="309" fillId="11" borderId="22" applyNumberFormat="0" applyAlignment="0" applyProtection="0"/>
    <xf numFmtId="0" fontId="307" fillId="8" borderId="9" applyNumberFormat="0" applyFont="0" applyBorder="0" applyAlignment="0" applyProtection="0"/>
    <xf numFmtId="0" fontId="207" fillId="29" borderId="52" applyNumberFormat="0" applyProtection="0">
      <alignment horizontal="right" vertical="center"/>
    </xf>
    <xf numFmtId="8" fontId="286" fillId="0" borderId="35"/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45" fillId="4" borderId="9" applyNumberFormat="0" applyBorder="0" applyAlignment="0" applyProtection="0"/>
    <xf numFmtId="0" fontId="116" fillId="0" borderId="60">
      <protection locked="0"/>
    </xf>
    <xf numFmtId="0" fontId="309" fillId="11" borderId="22" applyNumberFormat="0" applyAlignment="0" applyProtection="0"/>
    <xf numFmtId="8" fontId="286" fillId="0" borderId="35"/>
    <xf numFmtId="8" fontId="286" fillId="0" borderId="35"/>
    <xf numFmtId="0" fontId="197" fillId="2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169" fontId="47" fillId="0" borderId="60" applyFont="0" applyFill="0" applyAlignment="0" applyProtection="0"/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260" fontId="108" fillId="0" borderId="60" applyFill="0" applyAlignment="0" applyProtection="0"/>
    <xf numFmtId="0" fontId="108" fillId="2" borderId="9">
      <alignment horizontal="center" vertical="center" wrapText="1"/>
    </xf>
    <xf numFmtId="202" fontId="47" fillId="0" borderId="6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202" fontId="47" fillId="0" borderId="60"/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0" fontId="253" fillId="4" borderId="47" applyNumberFormat="0" applyFont="0" applyAlignment="0" applyProtection="0"/>
    <xf numFmtId="8" fontId="286" fillId="0" borderId="35"/>
    <xf numFmtId="0" fontId="20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11" fillId="2" borderId="49" applyNumberFormat="0" applyAlignment="0" applyProtection="0"/>
    <xf numFmtId="0" fontId="307" fillId="36" borderId="43"/>
    <xf numFmtId="0" fontId="307" fillId="34" borderId="43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06" fillId="0" borderId="9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307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27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40" fillId="0" borderId="9" applyNumberFormat="0" applyFont="0" applyBorder="0">
      <alignment horizontal="right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8" fontId="286" fillId="0" borderId="35"/>
    <xf numFmtId="2" fontId="74" fillId="0" borderId="9">
      <alignment horizontal="center" vertical="center"/>
      <protection locked="0"/>
    </xf>
    <xf numFmtId="0" fontId="197" fillId="13" borderId="52" applyNumberFormat="0" applyProtection="0">
      <alignment horizontal="right" vertical="center"/>
    </xf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265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55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309" fillId="11" borderId="22" applyNumberFormat="0" applyAlignment="0" applyProtection="0"/>
    <xf numFmtId="0" fontId="307" fillId="0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45" fillId="4" borderId="9" applyNumberFormat="0" applyBorder="0" applyAlignment="0" applyProtection="0"/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93" fillId="5" borderId="22" applyNumberFormat="0" applyAlignment="0" applyProtection="0"/>
    <xf numFmtId="0" fontId="197" fillId="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202" fontId="47" fillId="0" borderId="6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45" fillId="4" borderId="9" applyNumberFormat="0" applyBorder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0" borderId="65" applyAlignment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9" fillId="11" borderId="22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125" fillId="4" borderId="47" applyNumberFormat="0" applyFont="0" applyAlignment="0" applyProtection="0"/>
    <xf numFmtId="0" fontId="309" fillId="11" borderId="22" applyNumberFormat="0" applyAlignment="0" applyProtection="0"/>
    <xf numFmtId="0" fontId="108" fillId="2" borderId="9">
      <alignment horizontal="center" vertical="center" wrapText="1"/>
    </xf>
    <xf numFmtId="0" fontId="195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16" fillId="0" borderId="60">
      <protection locked="0"/>
    </xf>
    <xf numFmtId="44" fontId="307" fillId="0" borderId="0" applyFont="0" applyFill="0" applyBorder="0" applyAlignment="0" applyProtection="0"/>
    <xf numFmtId="0" fontId="45" fillId="2" borderId="12">
      <alignment horizontal="center"/>
    </xf>
    <xf numFmtId="0" fontId="195" fillId="12" borderId="52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27" fillId="0" borderId="67" applyNumberFormat="0" applyFill="0" applyAlignment="0" applyProtection="0"/>
    <xf numFmtId="0" fontId="307" fillId="12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0" fontId="259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327" fillId="0" borderId="67" applyNumberFormat="0" applyFill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7" fillId="0" borderId="65" applyAlignment="0"/>
    <xf numFmtId="0" fontId="196" fillId="3" borderId="52" applyNumberFormat="0" applyProtection="0">
      <alignment vertical="center"/>
    </xf>
    <xf numFmtId="8" fontId="286" fillId="0" borderId="35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65" fillId="11" borderId="22" applyNumberFormat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27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40" fillId="26" borderId="28" applyAlignment="0" applyProtection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40" fillId="0" borderId="9" applyNumberFormat="0" applyFont="0" applyBorder="0">
      <alignment horizontal="right"/>
    </xf>
    <xf numFmtId="169" fontId="47" fillId="0" borderId="60" applyFont="0" applyFill="0" applyAlignment="0" applyProtection="0"/>
    <xf numFmtId="0" fontId="307" fillId="0" borderId="65" applyAlignment="0"/>
    <xf numFmtId="0" fontId="307" fillId="0" borderId="9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169" fontId="47" fillId="0" borderId="60" applyFont="0" applyFill="0" applyAlignment="0" applyProtection="0"/>
    <xf numFmtId="0" fontId="311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07" fillId="0" borderId="65" applyAlignment="0"/>
    <xf numFmtId="0" fontId="81" fillId="0" borderId="28">
      <alignment horizontal="left" vertical="center"/>
    </xf>
    <xf numFmtId="0" fontId="327" fillId="0" borderId="67" applyNumberFormat="0" applyFill="0" applyAlignment="0" applyProtection="0"/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12" borderId="43">
      <protection locked="0"/>
    </xf>
    <xf numFmtId="0" fontId="311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307" fillId="36" borderId="43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202" fontId="47" fillId="0" borderId="60"/>
    <xf numFmtId="0" fontId="116" fillId="0" borderId="60">
      <protection locked="0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6" fillId="0" borderId="35"/>
    <xf numFmtId="0" fontId="307" fillId="34" borderId="43">
      <protection locked="0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4" borderId="43">
      <protection locked="0"/>
    </xf>
    <xf numFmtId="0" fontId="197" fillId="4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2" fontId="74" fillId="0" borderId="9">
      <alignment horizontal="center" vertical="center"/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195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7" fillId="2" borderId="52" applyNumberFormat="0" applyProtection="0">
      <alignment horizontal="right" vertical="center"/>
    </xf>
    <xf numFmtId="10" fontId="307" fillId="12" borderId="43">
      <protection locked="0"/>
    </xf>
    <xf numFmtId="0" fontId="311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8" fontId="286" fillId="0" borderId="35"/>
    <xf numFmtId="0" fontId="197" fillId="15" borderId="52" applyNumberFormat="0" applyProtection="0">
      <alignment horizontal="right" vertical="center"/>
    </xf>
    <xf numFmtId="0" fontId="116" fillId="0" borderId="60">
      <protection locked="0"/>
    </xf>
    <xf numFmtId="0" fontId="309" fillId="11" borderId="22" applyNumberFormat="0" applyAlignment="0" applyProtection="0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07" fillId="8" borderId="9" applyNumberFormat="0" applyFont="0" applyBorder="0" applyAlignment="0" applyProtection="0"/>
    <xf numFmtId="0" fontId="197" fillId="2" borderId="52" applyNumberFormat="0" applyProtection="0">
      <alignment horizontal="right" vertical="center"/>
    </xf>
    <xf numFmtId="202" fontId="47" fillId="0" borderId="6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29" borderId="43"/>
    <xf numFmtId="0" fontId="307" fillId="29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8" fontId="286" fillId="0" borderId="35"/>
    <xf numFmtId="0" fontId="93" fillId="2" borderId="22" applyNumberForma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93" fillId="2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3" borderId="9">
      <protection locked="0"/>
    </xf>
    <xf numFmtId="0" fontId="307" fillId="0" borderId="9">
      <protection locked="0"/>
    </xf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0" fontId="106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9" fillId="11" borderId="22" applyNumberFormat="0" applyAlignment="0" applyProtection="0"/>
    <xf numFmtId="0" fontId="93" fillId="5" borderId="22" applyNumberFormat="0" applyAlignment="0" applyProtection="0"/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9" fillId="11" borderId="22" applyNumberFormat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260" fontId="108" fillId="0" borderId="60" applyFill="0" applyAlignment="0" applyProtection="0"/>
    <xf numFmtId="0" fontId="307" fillId="8" borderId="9" applyNumberFormat="0" applyFont="0" applyBorder="0" applyAlignment="0" applyProtection="0"/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0" fontId="197" fillId="3" borderId="52" applyNumberFormat="0" applyProtection="0">
      <alignment horizontal="left" vertical="center" indent="1"/>
    </xf>
    <xf numFmtId="8" fontId="286" fillId="0" borderId="35"/>
    <xf numFmtId="8" fontId="286" fillId="0" borderId="35"/>
    <xf numFmtId="0" fontId="256" fillId="0" borderId="67" applyNumberFormat="0" applyFill="0" applyAlignment="0" applyProtection="0"/>
    <xf numFmtId="8" fontId="286" fillId="0" borderId="35"/>
    <xf numFmtId="0" fontId="93" fillId="2" borderId="22" applyNumberFormat="0" applyAlignment="0" applyProtection="0"/>
    <xf numFmtId="17" fontId="82" fillId="2" borderId="29" applyBorder="0">
      <alignment horizontal="center"/>
    </xf>
    <xf numFmtId="260" fontId="108" fillId="0" borderId="60" applyFill="0" applyAlignment="0" applyProtection="0"/>
    <xf numFmtId="0" fontId="195" fillId="12" borderId="52" applyNumberFormat="0" applyProtection="0">
      <alignment horizontal="left" vertical="center"/>
    </xf>
    <xf numFmtId="0" fontId="116" fillId="0" borderId="60">
      <protection locked="0"/>
    </xf>
    <xf numFmtId="0" fontId="202" fillId="29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93" fillId="2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285" fillId="0" borderId="9" applyNumberFormat="0" applyBorder="0" applyAlignment="0">
      <protection locked="0"/>
    </xf>
    <xf numFmtId="0" fontId="93" fillId="2" borderId="22" applyNumberFormat="0" applyAlignment="0" applyProtection="0"/>
    <xf numFmtId="44" fontId="307" fillId="0" borderId="0" applyFont="0" applyFill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202" fontId="47" fillId="0" borderId="60"/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307" fillId="0" borderId="65" applyAlignment="0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307" fillId="3" borderId="9">
      <protection locked="0"/>
    </xf>
    <xf numFmtId="0" fontId="19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8" fontId="286" fillId="0" borderId="35"/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16" fillId="0" borderId="60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2" fillId="2" borderId="28">
      <alignment horizontal="center"/>
    </xf>
    <xf numFmtId="0" fontId="268" fillId="2" borderId="49" applyNumberFormat="0" applyAlignment="0" applyProtection="0"/>
    <xf numFmtId="0" fontId="93" fillId="5" borderId="22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268" fillId="2" borderId="49" applyNumberFormat="0" applyAlignment="0" applyProtection="0"/>
    <xf numFmtId="41" fontId="307" fillId="0" borderId="0" applyFont="0" applyFill="0" applyBorder="0" applyAlignment="0" applyProtection="0"/>
    <xf numFmtId="0" fontId="108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37" fontId="18" fillId="0" borderId="27">
      <protection locked="0"/>
    </xf>
    <xf numFmtId="0" fontId="307" fillId="0" borderId="9">
      <protection locked="0"/>
    </xf>
    <xf numFmtId="0" fontId="197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1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43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08" fillId="2" borderId="9">
      <alignment horizontal="center" vertical="center" wrapText="1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1" fillId="2" borderId="49" applyNumberFormat="0" applyAlignment="0" applyProtection="0"/>
    <xf numFmtId="297" fontId="307" fillId="0" borderId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27" fillId="0" borderId="67" applyNumberFormat="0" applyFill="0" applyAlignment="0" applyProtection="0"/>
    <xf numFmtId="0" fontId="311" fillId="2" borderId="49" applyNumberFormat="0" applyAlignment="0" applyProtection="0"/>
    <xf numFmtId="8" fontId="286" fillId="0" borderId="35"/>
    <xf numFmtId="8" fontId="286" fillId="0" borderId="35"/>
    <xf numFmtId="0" fontId="309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12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93" fillId="5" borderId="22" applyNumberFormat="0" applyAlignment="0" applyProtection="0"/>
    <xf numFmtId="0" fontId="54" fillId="4" borderId="47" applyNumberFormat="0" applyFont="0" applyAlignment="0" applyProtection="0"/>
    <xf numFmtId="260" fontId="108" fillId="0" borderId="60" applyFill="0" applyAlignment="0" applyProtection="0"/>
    <xf numFmtId="0" fontId="116" fillId="0" borderId="60">
      <protection locked="0"/>
    </xf>
    <xf numFmtId="2" fontId="74" fillId="0" borderId="9">
      <alignment horizontal="center" vertical="center"/>
      <protection locked="0"/>
    </xf>
    <xf numFmtId="0" fontId="307" fillId="12" borderId="43">
      <alignment wrapText="1"/>
      <protection locked="0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6" borderId="43"/>
    <xf numFmtId="0" fontId="307" fillId="29" borderId="43"/>
    <xf numFmtId="0" fontId="307" fillId="29" borderId="43"/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8" fontId="286" fillId="0" borderId="35"/>
    <xf numFmtId="10" fontId="18" fillId="0" borderId="27" applyAlignment="0">
      <protection locked="0"/>
    </xf>
    <xf numFmtId="10" fontId="18" fillId="0" borderId="27" applyAlignment="0">
      <protection locked="0"/>
    </xf>
    <xf numFmtId="260" fontId="108" fillId="0" borderId="60" applyFill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7" fillId="0" borderId="9">
      <protection locked="0"/>
    </xf>
    <xf numFmtId="0" fontId="197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16" fillId="0" borderId="60">
      <protection locked="0"/>
    </xf>
    <xf numFmtId="0" fontId="309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08" fillId="0" borderId="9" applyNumberFormat="0">
      <alignment horizontal="centerContinuous" vertical="center" wrapText="1"/>
    </xf>
    <xf numFmtId="0" fontId="268" fillId="2" borderId="49" applyNumberFormat="0" applyAlignment="0" applyProtection="0"/>
    <xf numFmtId="0" fontId="133" fillId="33" borderId="29" applyNumberFormat="0" applyFont="0" applyBorder="0"/>
    <xf numFmtId="0" fontId="116" fillId="0" borderId="60">
      <protection locked="0"/>
    </xf>
    <xf numFmtId="0" fontId="256" fillId="0" borderId="67" applyNumberFormat="0" applyFill="0" applyAlignment="0" applyProtection="0"/>
    <xf numFmtId="41" fontId="123" fillId="0" borderId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95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8" fontId="286" fillId="0" borderId="35"/>
    <xf numFmtId="8" fontId="286" fillId="0" borderId="35"/>
    <xf numFmtId="0" fontId="198" fillId="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260" fontId="108" fillId="0" borderId="60" applyFill="0" applyAlignment="0" applyProtection="0"/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9" fillId="11" borderId="22" applyNumberFormat="0" applyAlignment="0" applyProtection="0"/>
    <xf numFmtId="169" fontId="47" fillId="0" borderId="60" applyFont="0" applyFill="0" applyAlignment="0" applyProtection="0"/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33" fillId="33" borderId="29" applyNumberFormat="0" applyFont="0" applyBorder="0"/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1" fillId="2" borderId="49" applyNumberFormat="0" applyAlignment="0" applyProtection="0"/>
    <xf numFmtId="202" fontId="47" fillId="0" borderId="60"/>
    <xf numFmtId="0" fontId="195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253" fillId="4" borderId="47" applyNumberFormat="0" applyFont="0" applyAlignment="0" applyProtection="0"/>
    <xf numFmtId="0" fontId="93" fillId="2" borderId="22" applyNumberFormat="0" applyAlignment="0" applyProtection="0"/>
    <xf numFmtId="0" fontId="309" fillId="11" borderId="22" applyNumberFormat="0" applyAlignment="0" applyProtection="0"/>
    <xf numFmtId="0" fontId="196" fillId="3" borderId="52" applyNumberFormat="0" applyProtection="0">
      <alignment vertical="center"/>
    </xf>
    <xf numFmtId="0" fontId="311" fillId="2" borderId="49" applyNumberFormat="0" applyAlignment="0" applyProtection="0"/>
    <xf numFmtId="0" fontId="307" fillId="0" borderId="9" applyFill="0" applyBorder="0" applyAlignment="0">
      <protection locked="0"/>
    </xf>
    <xf numFmtId="41" fontId="168" fillId="0" borderId="0"/>
    <xf numFmtId="42" fontId="307" fillId="5" borderId="0" applyBorder="0">
      <alignment horizontal="center"/>
    </xf>
    <xf numFmtId="0" fontId="156" fillId="0" borderId="28" applyNumberFormat="0" applyFont="0" applyFill="0" applyBorder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33" fillId="33" borderId="29" applyNumberFormat="0" applyFont="0" applyBorder="0"/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82" fillId="2" borderId="28">
      <alignment horizontal="center"/>
    </xf>
    <xf numFmtId="0" fontId="195" fillId="12" borderId="55" applyNumberFormat="0" applyProtection="0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3" fillId="4" borderId="47" applyNumberFormat="0" applyFont="0" applyAlignment="0" applyProtection="0"/>
    <xf numFmtId="37" fontId="18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56" fillId="0" borderId="28" applyNumberFormat="0" applyFont="0" applyFill="0" applyBorder="0">
      <protection locked="0"/>
    </xf>
    <xf numFmtId="0" fontId="307" fillId="36" borderId="43"/>
    <xf numFmtId="0" fontId="40" fillId="0" borderId="9" applyNumberFormat="0" applyFont="0" applyBorder="0">
      <alignment horizontal="right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265" fillId="11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41" fontId="307" fillId="0" borderId="0" applyFont="0" applyFill="0" applyBorder="0" applyAlignment="0" applyProtection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93" fillId="2" borderId="22" applyNumberFormat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65" applyAlignment="0"/>
    <xf numFmtId="0" fontId="307" fillId="0" borderId="9" applyFill="0" applyBorder="0" applyAlignment="0">
      <protection locked="0"/>
    </xf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02" fontId="47" fillId="0" borderId="60"/>
    <xf numFmtId="0" fontId="307" fillId="0" borderId="65" applyAlignment="0"/>
    <xf numFmtId="0" fontId="307" fillId="3" borderId="9">
      <protection locked="0"/>
    </xf>
    <xf numFmtId="8" fontId="286" fillId="0" borderId="35"/>
    <xf numFmtId="0" fontId="197" fillId="29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34" fillId="0" borderId="9" applyNumberFormat="0" applyFill="0" applyBorder="0" applyProtection="0">
      <alignment horizontal="center"/>
    </xf>
    <xf numFmtId="0" fontId="197" fillId="22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0" fontId="311" fillId="2" borderId="49" applyNumberFormat="0" applyAlignment="0" applyProtection="0"/>
    <xf numFmtId="0" fontId="197" fillId="8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9" fillId="2" borderId="22" applyNumberForma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33" fillId="33" borderId="29" applyNumberFormat="0" applyFont="0" applyBorder="0"/>
    <xf numFmtId="37" fontId="18" fillId="0" borderId="27" applyAlignment="0">
      <protection locked="0"/>
    </xf>
    <xf numFmtId="0" fontId="307" fillId="3" borderId="9">
      <protection locked="0"/>
    </xf>
    <xf numFmtId="0" fontId="307" fillId="36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8" fontId="286" fillId="0" borderId="35"/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93" fillId="5" borderId="22" applyNumberFormat="0" applyAlignment="0" applyProtection="0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56" fillId="0" borderId="28" applyNumberFormat="0" applyFont="0" applyFill="0" applyBorder="0">
      <protection locked="0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297" fontId="307" fillId="0" borderId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36" borderId="52" applyNumberFormat="0" applyProtection="0">
      <alignment horizontal="left" vertical="top" indent="1"/>
    </xf>
    <xf numFmtId="260" fontId="108" fillId="0" borderId="60" applyFill="0" applyAlignment="0" applyProtection="0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307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7" fillId="8" borderId="9" applyNumberFormat="0" applyFont="0" applyBorder="0" applyAlignment="0" applyProtection="0"/>
    <xf numFmtId="0" fontId="307" fillId="3" borderId="9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7" borderId="52" applyNumberFormat="0" applyProtection="0">
      <alignment horizontal="right" vertical="center"/>
    </xf>
    <xf numFmtId="0" fontId="6" fillId="0" borderId="0"/>
    <xf numFmtId="0" fontId="6" fillId="0" borderId="0"/>
    <xf numFmtId="0" fontId="108" fillId="0" borderId="9" applyNumberFormat="0">
      <alignment horizontal="centerContinuous" vertical="center" wrapText="1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07" fillId="0" borderId="65" applyAlignment="0"/>
    <xf numFmtId="0" fontId="307" fillId="3" borderId="9">
      <protection locked="0"/>
    </xf>
    <xf numFmtId="0" fontId="196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311" fillId="2" borderId="49" applyNumberFormat="0" applyAlignment="0" applyProtection="0"/>
    <xf numFmtId="10" fontId="18" fillId="0" borderId="27" applyAlignment="0">
      <protection locked="0"/>
    </xf>
    <xf numFmtId="0" fontId="93" fillId="2" borderId="22" applyNumberFormat="0" applyAlignment="0" applyProtection="0"/>
    <xf numFmtId="0" fontId="108" fillId="2" borderId="9">
      <alignment horizontal="center" vertical="center" wrapText="1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1" fillId="2" borderId="49" applyNumberFormat="0" applyAlignment="0" applyProtection="0"/>
    <xf numFmtId="8" fontId="286" fillId="0" borderId="35"/>
    <xf numFmtId="0" fontId="307" fillId="8" borderId="9" applyNumberFormat="0" applyFont="0" applyBorder="0" applyAlignment="0" applyProtection="0"/>
    <xf numFmtId="0" fontId="311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260" fontId="108" fillId="0" borderId="60" applyFill="0" applyAlignment="0" applyProtection="0"/>
    <xf numFmtId="0" fontId="311" fillId="2" borderId="49" applyNumberFormat="0" applyAlignment="0" applyProtection="0"/>
    <xf numFmtId="0" fontId="116" fillId="0" borderId="60">
      <protection locked="0"/>
    </xf>
    <xf numFmtId="0" fontId="125" fillId="4" borderId="47" applyNumberFormat="0" applyFon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197" fillId="1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1" fillId="2" borderId="4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" fontId="74" fillId="0" borderId="9">
      <alignment horizontal="center" vertical="center"/>
      <protection locked="0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7" fillId="0" borderId="65" applyAlignment="0"/>
    <xf numFmtId="0" fontId="55" fillId="4" borderId="52" applyNumberFormat="0" applyProtection="0">
      <alignment horizontal="left" vertical="top" indent="1"/>
    </xf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5" fillId="43" borderId="0" applyNumberFormat="0" applyProtection="0">
      <alignment horizontal="left" vertical="center" indent="1"/>
    </xf>
    <xf numFmtId="0" fontId="197" fillId="11" borderId="52" applyNumberFormat="0" applyProtection="0">
      <alignment horizontal="right" vertical="center"/>
    </xf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307" fillId="0" borderId="0"/>
    <xf numFmtId="0" fontId="249" fillId="0" borderId="0"/>
    <xf numFmtId="0" fontId="343" fillId="60" borderId="0" applyNumberFormat="0" applyBorder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9" fontId="54" fillId="0" borderId="0" applyFont="0" applyFill="0" applyBorder="0" applyAlignment="0" applyProtection="0"/>
    <xf numFmtId="0" fontId="343" fillId="62" borderId="0" applyNumberFormat="0" applyBorder="0" applyAlignment="0" applyProtection="0"/>
    <xf numFmtId="0" fontId="6" fillId="63" borderId="0" applyNumberFormat="0" applyBorder="0" applyAlignment="0" applyProtection="0"/>
    <xf numFmtId="0" fontId="332" fillId="64" borderId="0" applyNumberFormat="0" applyBorder="0" applyAlignment="0" applyProtection="0"/>
    <xf numFmtId="0" fontId="54" fillId="0" borderId="0"/>
    <xf numFmtId="0" fontId="309" fillId="11" borderId="22" applyNumberFormat="0" applyAlignment="0" applyProtection="0"/>
    <xf numFmtId="0" fontId="6" fillId="65" borderId="0" applyNumberFormat="0" applyBorder="0" applyAlignment="0" applyProtection="0"/>
    <xf numFmtId="0" fontId="54" fillId="0" borderId="0"/>
    <xf numFmtId="0" fontId="55" fillId="43" borderId="0" applyNumberFormat="0" applyProtection="0">
      <alignment horizontal="left" vertical="center"/>
    </xf>
    <xf numFmtId="0" fontId="6" fillId="66" borderId="0" applyNumberFormat="0" applyBorder="0" applyAlignment="0" applyProtection="0"/>
    <xf numFmtId="0" fontId="54" fillId="0" borderId="0"/>
    <xf numFmtId="0" fontId="336" fillId="67" borderId="83" applyNumberFormat="0" applyAlignment="0" applyProtection="0"/>
    <xf numFmtId="0" fontId="56" fillId="17" borderId="0" applyNumberFormat="0" applyBorder="0" applyAlignment="0" applyProtection="0"/>
    <xf numFmtId="0" fontId="311" fillId="2" borderId="49" applyNumberFormat="0" applyAlignment="0" applyProtection="0"/>
    <xf numFmtId="0" fontId="342" fillId="0" borderId="84" applyNumberFormat="0" applyFill="0" applyAlignment="0" applyProtection="0"/>
    <xf numFmtId="0" fontId="335" fillId="68" borderId="85" applyNumberFormat="0" applyAlignment="0" applyProtection="0"/>
    <xf numFmtId="0" fontId="54" fillId="0" borderId="0"/>
    <xf numFmtId="0" fontId="6" fillId="69" borderId="0" applyNumberFormat="0" applyBorder="0" applyAlignment="0" applyProtection="0"/>
    <xf numFmtId="0" fontId="19" fillId="12" borderId="0" applyNumberFormat="0" applyFont="0" applyBorder="0" applyAlignment="0">
      <protection locked="0"/>
    </xf>
    <xf numFmtId="0" fontId="125" fillId="4" borderId="47" applyNumberFormat="0" applyFont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/>
    <xf numFmtId="0" fontId="54" fillId="9" borderId="0" applyNumberFormat="0" applyBorder="0" applyAlignment="0" applyProtection="0"/>
    <xf numFmtId="0" fontId="343" fillId="70" borderId="0" applyNumberFormat="0" applyBorder="0" applyAlignment="0" applyProtection="0"/>
    <xf numFmtId="0" fontId="54" fillId="11" borderId="0" applyNumberFormat="0" applyBorder="0" applyAlignment="0" applyProtection="0"/>
    <xf numFmtId="0" fontId="330" fillId="0" borderId="86" applyNumberFormat="0" applyFill="0" applyAlignment="0" applyProtection="0"/>
    <xf numFmtId="0" fontId="197" fillId="43" borderId="0" applyNumberFormat="0" applyProtection="0">
      <alignment horizontal="left" vertical="center"/>
    </xf>
    <xf numFmtId="0" fontId="328" fillId="0" borderId="0" applyNumberForma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54" fillId="15" borderId="0" applyNumberFormat="0" applyBorder="0" applyAlignment="0" applyProtection="0"/>
    <xf numFmtId="0" fontId="100" fillId="5" borderId="0" applyNumberFormat="0" applyFont="0" applyFill="0" applyBorder="0" applyProtection="0"/>
    <xf numFmtId="0" fontId="327" fillId="0" borderId="67" applyNumberFormat="0" applyFill="0" applyAlignment="0" applyProtection="0"/>
    <xf numFmtId="0" fontId="26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16" fillId="0" borderId="60">
      <protection locked="0"/>
    </xf>
    <xf numFmtId="0" fontId="337" fillId="67" borderId="85" applyNumberFormat="0" applyAlignment="0" applyProtection="0"/>
    <xf numFmtId="0" fontId="343" fillId="71" borderId="0" applyNumberFormat="0" applyBorder="0" applyAlignment="0" applyProtection="0"/>
    <xf numFmtId="0" fontId="311" fillId="2" borderId="49" applyNumberFormat="0" applyAlignment="0" applyProtection="0"/>
    <xf numFmtId="0" fontId="56" fillId="13" borderId="0" applyNumberFormat="0" applyBorder="0" applyAlignment="0" applyProtection="0"/>
    <xf numFmtId="0" fontId="340" fillId="0" borderId="0" applyNumberFormat="0" applyFill="0" applyBorder="0" applyAlignment="0" applyProtection="0"/>
    <xf numFmtId="336" fontId="29" fillId="0" borderId="0" applyFont="0" applyFill="0" applyBorder="0" applyAlignment="0" applyProtection="0"/>
    <xf numFmtId="0" fontId="197" fillId="12" borderId="0" applyNumberFormat="0" applyProtection="0">
      <alignment horizontal="left" vertical="center" indent="1"/>
    </xf>
    <xf numFmtId="0" fontId="100" fillId="0" borderId="0"/>
    <xf numFmtId="0" fontId="56" fillId="18" borderId="0" applyNumberFormat="0" applyBorder="0" applyAlignment="0" applyProtection="0"/>
    <xf numFmtId="0" fontId="339" fillId="72" borderId="87" applyNumberFormat="0" applyAlignment="0" applyProtection="0"/>
    <xf numFmtId="0" fontId="334" fillId="73" borderId="0" applyNumberFormat="0" applyBorder="0" applyAlignment="0" applyProtection="0"/>
    <xf numFmtId="0" fontId="343" fillId="74" borderId="0" applyNumberFormat="0" applyBorder="0" applyAlignment="0" applyProtection="0"/>
    <xf numFmtId="0" fontId="197" fillId="3" borderId="52" applyNumberFormat="0" applyProtection="0">
      <alignment horizontal="left" vertical="center"/>
    </xf>
    <xf numFmtId="0" fontId="6" fillId="75" borderId="0" applyNumberFormat="0" applyBorder="0" applyAlignment="0" applyProtection="0"/>
    <xf numFmtId="0" fontId="197" fillId="3" borderId="52" applyNumberFormat="0" applyProtection="0">
      <alignment horizontal="left" vertical="center" indent="1"/>
    </xf>
    <xf numFmtId="0" fontId="54" fillId="12" borderId="0" applyNumberFormat="0" applyBorder="0" applyAlignment="0" applyProtection="0"/>
    <xf numFmtId="0" fontId="331" fillId="0" borderId="88" applyNumberFormat="0" applyFill="0" applyAlignment="0" applyProtection="0"/>
    <xf numFmtId="9" fontId="29" fillId="0" borderId="0" applyFont="0" applyFill="0" applyBorder="0" applyAlignment="0" applyProtection="0"/>
    <xf numFmtId="0" fontId="54" fillId="0" borderId="0"/>
    <xf numFmtId="0" fontId="125" fillId="4" borderId="47" applyNumberFormat="0" applyFont="0" applyAlignment="0" applyProtection="0"/>
    <xf numFmtId="0" fontId="19" fillId="12" borderId="0" applyNumberFormat="0" applyFont="0" applyBorder="0" applyAlignment="0">
      <protection locked="0"/>
    </xf>
    <xf numFmtId="0" fontId="93" fillId="2" borderId="22" applyNumberFormat="0" applyAlignment="0" applyProtection="0"/>
    <xf numFmtId="0" fontId="56" fillId="23" borderId="0" applyNumberFormat="0" applyBorder="0" applyAlignment="0" applyProtection="0"/>
    <xf numFmtId="0" fontId="6" fillId="76" borderId="0" applyNumberFormat="0" applyBorder="0" applyAlignment="0" applyProtection="0"/>
    <xf numFmtId="0" fontId="162" fillId="3" borderId="0" applyNumberFormat="0" applyBorder="0" applyAlignment="0" applyProtection="0"/>
    <xf numFmtId="0" fontId="54" fillId="6" borderId="0" applyNumberFormat="0" applyBorder="0" applyAlignment="0" applyProtection="0"/>
    <xf numFmtId="0" fontId="129" fillId="8" borderId="0" applyNumberFormat="0" applyBorder="0" applyAlignment="0" applyProtection="0"/>
    <xf numFmtId="0" fontId="343" fillId="77" borderId="0" applyNumberFormat="0" applyBorder="0" applyAlignment="0" applyProtection="0"/>
    <xf numFmtId="0" fontId="100" fillId="0" borderId="0"/>
    <xf numFmtId="43" fontId="307" fillId="0" borderId="0" applyFont="0" applyFill="0" applyBorder="0" applyAlignment="0" applyProtection="0"/>
    <xf numFmtId="0" fontId="54" fillId="0" borderId="0"/>
    <xf numFmtId="0" fontId="29" fillId="0" borderId="0"/>
    <xf numFmtId="14" fontId="53" fillId="0" borderId="0"/>
    <xf numFmtId="0" fontId="195" fillId="12" borderId="52" applyNumberFormat="0" applyProtection="0">
      <alignment horizontal="left" vertical="center" indent="1"/>
    </xf>
    <xf numFmtId="0" fontId="336" fillId="67" borderId="83" applyNumberFormat="0" applyAlignment="0" applyProtection="0"/>
    <xf numFmtId="0" fontId="65" fillId="7" borderId="0" applyNumberFormat="0" applyBorder="0" applyAlignment="0" applyProtection="0"/>
    <xf numFmtId="0" fontId="197" fillId="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54" fillId="7" borderId="0" applyNumberFormat="0" applyBorder="0" applyAlignment="0" applyProtection="0"/>
    <xf numFmtId="0" fontId="307" fillId="0" borderId="0"/>
    <xf numFmtId="0" fontId="329" fillId="0" borderId="89" applyNumberFormat="0" applyFill="0" applyAlignment="0" applyProtection="0"/>
    <xf numFmtId="0" fontId="6" fillId="78" borderId="0" applyNumberFormat="0" applyBorder="0" applyAlignment="0" applyProtection="0"/>
    <xf numFmtId="0" fontId="54" fillId="12" borderId="0" applyNumberFormat="0" applyBorder="0" applyAlignment="0" applyProtection="0"/>
    <xf numFmtId="0" fontId="56" fillId="19" borderId="0" applyNumberFormat="0" applyBorder="0" applyAlignment="0" applyProtection="0"/>
    <xf numFmtId="0" fontId="54" fillId="14" borderId="0" applyNumberFormat="0" applyBorder="0" applyAlignment="0" applyProtection="0"/>
    <xf numFmtId="0" fontId="307" fillId="0" borderId="0">
      <alignment vertical="center"/>
    </xf>
    <xf numFmtId="0" fontId="195" fillId="46" borderId="54" applyNumberFormat="0" applyProtection="0">
      <alignment horizontal="left" vertical="center" indent="1"/>
    </xf>
    <xf numFmtId="0" fontId="19" fillId="12" borderId="0" applyNumberFormat="0" applyFont="0" applyBorder="0" applyAlignment="0">
      <protection locked="0"/>
    </xf>
    <xf numFmtId="0" fontId="54" fillId="0" borderId="0"/>
    <xf numFmtId="0" fontId="307" fillId="0" borderId="0">
      <alignment vertical="center"/>
    </xf>
    <xf numFmtId="0" fontId="197" fillId="43" borderId="0" applyNumberFormat="0" applyProtection="0">
      <alignment horizontal="left" vertical="center" indent="1"/>
    </xf>
    <xf numFmtId="0" fontId="343" fillId="79" borderId="0" applyNumberFormat="0" applyBorder="0" applyAlignment="0" applyProtection="0"/>
    <xf numFmtId="0" fontId="100" fillId="5" borderId="0" applyNumberFormat="0" applyFont="0" applyFill="0" applyBorder="0" applyProtection="0"/>
    <xf numFmtId="0" fontId="307" fillId="4" borderId="47" applyNumberFormat="0" applyFont="0" applyAlignment="0" applyProtection="0"/>
    <xf numFmtId="43" fontId="29" fillId="0" borderId="0" applyFont="0" applyFill="0" applyBorder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0" applyNumberFormat="0" applyProtection="0">
      <alignment horizontal="left" vertical="center"/>
    </xf>
    <xf numFmtId="0" fontId="6" fillId="80" borderId="90" applyNumberFormat="0" applyFont="0" applyAlignment="0" applyProtection="0"/>
    <xf numFmtId="0" fontId="343" fillId="81" borderId="0" applyNumberFormat="0" applyBorder="0" applyAlignment="0" applyProtection="0"/>
    <xf numFmtId="0" fontId="343" fillId="82" borderId="0" applyNumberFormat="0" applyBorder="0" applyAlignment="0" applyProtection="0"/>
    <xf numFmtId="0" fontId="6" fillId="83" borderId="0" applyNumberFormat="0" applyBorder="0" applyAlignment="0" applyProtection="0"/>
    <xf numFmtId="336" fontId="29" fillId="0" borderId="0" applyFont="0" applyFill="0" applyBorder="0" applyAlignment="0" applyProtection="0"/>
    <xf numFmtId="0" fontId="195" fillId="12" borderId="55" applyNumberFormat="0" applyProtection="0">
      <alignment horizontal="left" vertical="center" indent="1"/>
    </xf>
    <xf numFmtId="0" fontId="343" fillId="84" borderId="0" applyNumberFormat="0" applyBorder="0" applyAlignment="0" applyProtection="0"/>
    <xf numFmtId="0" fontId="195" fillId="43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309" fillId="11" borderId="22" applyNumberFormat="0" applyAlignment="0" applyProtection="0"/>
    <xf numFmtId="0" fontId="95" fillId="26" borderId="24" applyNumberFormat="0" applyAlignment="0" applyProtection="0"/>
    <xf numFmtId="0" fontId="29" fillId="0" borderId="0"/>
    <xf numFmtId="0" fontId="327" fillId="0" borderId="67" applyNumberFormat="0" applyFill="0" applyAlignment="0" applyProtection="0"/>
    <xf numFmtId="0" fontId="100" fillId="0" borderId="0"/>
    <xf numFmtId="0" fontId="54" fillId="0" borderId="0"/>
    <xf numFmtId="43" fontId="29" fillId="0" borderId="0" applyFont="0" applyFill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56" fillId="22" borderId="0" applyNumberFormat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9" fontId="54" fillId="0" borderId="0" applyFont="0" applyFill="0" applyBorder="0" applyAlignment="0" applyProtection="0"/>
    <xf numFmtId="0" fontId="6" fillId="0" borderId="0"/>
    <xf numFmtId="0" fontId="54" fillId="10" borderId="0" applyNumberFormat="0" applyBorder="0" applyAlignment="0" applyProtection="0"/>
    <xf numFmtId="0" fontId="307" fillId="0" borderId="0">
      <alignment vertical="top"/>
    </xf>
    <xf numFmtId="0" fontId="6" fillId="87" borderId="0" applyNumberFormat="0" applyBorder="0" applyAlignment="0" applyProtection="0"/>
    <xf numFmtId="0" fontId="307" fillId="0" borderId="0"/>
    <xf numFmtId="0" fontId="195" fillId="12" borderId="52" applyNumberFormat="0" applyProtection="0">
      <alignment horizontal="left" vertical="center"/>
    </xf>
    <xf numFmtId="0" fontId="307" fillId="0" borderId="0">
      <alignment vertical="center"/>
    </xf>
    <xf numFmtId="0" fontId="54" fillId="8" borderId="0" applyNumberFormat="0" applyBorder="0" applyAlignment="0" applyProtection="0"/>
    <xf numFmtId="0" fontId="6" fillId="88" borderId="0" applyNumberFormat="0" applyBorder="0" applyAlignment="0" applyProtection="0"/>
    <xf numFmtId="0" fontId="54" fillId="0" borderId="0"/>
    <xf numFmtId="0" fontId="335" fillId="68" borderId="85" applyNumberFormat="0" applyAlignment="0" applyProtection="0"/>
    <xf numFmtId="0" fontId="206" fillId="36" borderId="55" applyNumberFormat="0" applyProtection="0">
      <alignment horizontal="left" vertical="center"/>
    </xf>
    <xf numFmtId="0" fontId="331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6" fillId="0" borderId="0"/>
    <xf numFmtId="0" fontId="311" fillId="2" borderId="49" applyNumberFormat="0" applyAlignment="0" applyProtection="0"/>
    <xf numFmtId="0" fontId="46" fillId="0" borderId="1" applyNumberFormat="0" applyBorder="0"/>
    <xf numFmtId="0" fontId="343" fillId="89" borderId="0" applyNumberFormat="0" applyBorder="0" applyAlignment="0" applyProtection="0"/>
    <xf numFmtId="0" fontId="56" fillId="16" borderId="0" applyNumberFormat="0" applyBorder="0" applyAlignment="0" applyProtection="0"/>
    <xf numFmtId="0" fontId="333" fillId="90" borderId="0" applyNumberFormat="0" applyBorder="0" applyAlignment="0" applyProtection="0"/>
    <xf numFmtId="0" fontId="54" fillId="0" borderId="0"/>
    <xf numFmtId="0" fontId="29" fillId="0" borderId="0"/>
    <xf numFmtId="0" fontId="56" fillId="21" borderId="0" applyNumberFormat="0" applyBorder="0" applyAlignment="0" applyProtection="0"/>
    <xf numFmtId="0" fontId="341" fillId="0" borderId="0" applyNumberFormat="0" applyFill="0" applyBorder="0" applyAlignment="0" applyProtection="0"/>
    <xf numFmtId="9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43" borderId="0" applyNumberFormat="0" applyProtection="0">
      <alignment horizontal="left" vertical="center" indent="1"/>
    </xf>
    <xf numFmtId="0" fontId="343" fillId="91" borderId="0" applyNumberFormat="0" applyBorder="0" applyAlignment="0" applyProtection="0"/>
    <xf numFmtId="0" fontId="307" fillId="4" borderId="47" applyNumberFormat="0" applyFont="0" applyAlignment="0" applyProtection="0"/>
    <xf numFmtId="0" fontId="100" fillId="0" borderId="0"/>
    <xf numFmtId="0" fontId="338" fillId="0" borderId="91" applyNumberFormat="0" applyFill="0" applyAlignment="0" applyProtection="0"/>
    <xf numFmtId="0" fontId="6" fillId="0" borderId="0"/>
    <xf numFmtId="0" fontId="6" fillId="0" borderId="0"/>
    <xf numFmtId="0" fontId="309" fillId="11" borderId="22" applyNumberFormat="0" applyAlignment="0" applyProtection="0"/>
    <xf numFmtId="336" fontId="29" fillId="0" borderId="0" applyFont="0" applyFill="0" applyBorder="0" applyAlignment="0" applyProtection="0"/>
    <xf numFmtId="0" fontId="309" fillId="11" borderId="22" applyNumberFormat="0" applyAlignment="0" applyProtection="0"/>
    <xf numFmtId="336" fontId="29" fillId="0" borderId="0" applyFont="0" applyFill="0" applyBorder="0" applyAlignment="0" applyProtection="0"/>
    <xf numFmtId="0" fontId="311" fillId="2" borderId="49" applyNumberFormat="0" applyAlignment="0" applyProtection="0"/>
    <xf numFmtId="0" fontId="6" fillId="80" borderId="90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336" fontId="29" fillId="0" borderId="0" applyFont="0" applyFill="0" applyBorder="0" applyAlignment="0" applyProtection="0"/>
    <xf numFmtId="0" fontId="309" fillId="11" borderId="22" applyNumberFormat="0" applyAlignment="0" applyProtection="0"/>
    <xf numFmtId="0" fontId="6" fillId="0" borderId="0"/>
    <xf numFmtId="0" fontId="214" fillId="5" borderId="0">
      <alignment vertical="center"/>
    </xf>
    <xf numFmtId="0" fontId="47" fillId="0" borderId="0"/>
    <xf numFmtId="9" fontId="6" fillId="0" borderId="0" applyFont="0" applyFill="0" applyBorder="0" applyAlignment="0" applyProtection="0"/>
    <xf numFmtId="0" fontId="47" fillId="0" borderId="0"/>
    <xf numFmtId="0" fontId="6" fillId="0" borderId="0"/>
    <xf numFmtId="203" fontId="47" fillId="0" borderId="0" applyFill="0" applyBorder="0">
      <alignment horizontal="right"/>
    </xf>
    <xf numFmtId="203" fontId="47" fillId="0" borderId="0" applyFill="0" applyBorder="0">
      <alignment horizontal="right"/>
    </xf>
    <xf numFmtId="9" fontId="6" fillId="0" borderId="0" applyFont="0" applyFill="0" applyBorder="0" applyAlignment="0" applyProtection="0"/>
    <xf numFmtId="171" fontId="47" fillId="0" borderId="0" applyFill="0" applyBorder="0">
      <alignment horizontal="right"/>
    </xf>
    <xf numFmtId="0" fontId="47" fillId="0" borderId="0"/>
    <xf numFmtId="0" fontId="47" fillId="0" borderId="0"/>
    <xf numFmtId="0" fontId="214" fillId="5" borderId="0">
      <alignment vertical="center"/>
    </xf>
    <xf numFmtId="0" fontId="47" fillId="0" borderId="0"/>
    <xf numFmtId="0" fontId="6" fillId="0" borderId="0"/>
    <xf numFmtId="0" fontId="307" fillId="3" borderId="0" applyNumberFormat="0" applyFont="0" applyAlignment="0" applyProtection="0"/>
    <xf numFmtId="9" fontId="6" fillId="0" borderId="0" applyFont="0" applyFill="0" applyBorder="0" applyAlignment="0" applyProtection="0"/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2" borderId="0" applyNumberFormat="0" applyFont="0" applyAlignment="0"/>
    <xf numFmtId="0" fontId="47" fillId="0" borderId="0"/>
    <xf numFmtId="0" fontId="47" fillId="0" borderId="0"/>
    <xf numFmtId="0" fontId="47" fillId="0" borderId="0"/>
    <xf numFmtId="0" fontId="6" fillId="0" borderId="0"/>
    <xf numFmtId="171" fontId="47" fillId="0" borderId="0" applyFill="0" applyBorder="0">
      <alignment horizontal="right"/>
    </xf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protection locked="0"/>
    </xf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90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6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90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0" fontId="307" fillId="0" borderId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6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6" borderId="0" applyNumberFormat="0" applyBorder="0" applyAlignment="0" applyProtection="0"/>
    <xf numFmtId="0" fontId="54" fillId="85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54" fillId="7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7" borderId="0" applyNumberFormat="0" applyBorder="0" applyAlignment="0" applyProtection="0"/>
    <xf numFmtId="0" fontId="54" fillId="69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8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" borderId="0" applyNumberFormat="0" applyBorder="0" applyAlignment="0" applyProtection="0"/>
    <xf numFmtId="0" fontId="54" fillId="83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54" fillId="9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9" borderId="0" applyNumberFormat="0" applyBorder="0" applyAlignment="0" applyProtection="0"/>
    <xf numFmtId="0" fontId="54" fillId="65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10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0" borderId="0" applyNumberFormat="0" applyBorder="0" applyAlignment="0" applyProtection="0"/>
    <xf numFmtId="0" fontId="54" fillId="7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1" borderId="0" applyNumberFormat="0" applyBorder="0" applyAlignment="0" applyProtection="0"/>
    <xf numFmtId="0" fontId="54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11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1" borderId="0" applyNumberFormat="0" applyBorder="0" applyAlignment="0" applyProtection="0"/>
    <xf numFmtId="0" fontId="54" fillId="8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54" fillId="1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12" borderId="0" applyNumberFormat="0" applyBorder="0" applyAlignment="0" applyProtection="0"/>
    <xf numFmtId="0" fontId="54" fillId="6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54" fillId="13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13" borderId="0" applyNumberFormat="0" applyBorder="0" applyAlignment="0" applyProtection="0"/>
    <xf numFmtId="0" fontId="54" fillId="7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54" fillId="14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4" borderId="0" applyNumberFormat="0" applyBorder="0" applyAlignment="0" applyProtection="0"/>
    <xf numFmtId="0" fontId="54" fillId="88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54" fillId="9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" borderId="0" applyNumberFormat="0" applyBorder="0" applyAlignment="0" applyProtection="0"/>
    <xf numFmtId="0" fontId="54" fillId="87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1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12" borderId="0" applyNumberFormat="0" applyBorder="0" applyAlignment="0" applyProtection="0"/>
    <xf numFmtId="0" fontId="54" fillId="63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54" fillId="1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15" borderId="0" applyNumberFormat="0" applyBorder="0" applyAlignment="0" applyProtection="0"/>
    <xf numFmtId="0" fontId="54" fillId="75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6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2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13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4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14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70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18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2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60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20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81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1" borderId="0" applyNumberFormat="0" applyBorder="0" applyAlignment="0" applyProtection="0"/>
    <xf numFmtId="0" fontId="56" fillId="79" borderId="0" applyNumberFormat="0" applyBorder="0" applyAlignment="0" applyProtection="0"/>
    <xf numFmtId="0" fontId="56" fillId="21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79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2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7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17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9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18" borderId="0" applyNumberFormat="0" applyBorder="0" applyAlignment="0" applyProtection="0"/>
    <xf numFmtId="0" fontId="56" fillId="74" borderId="0" applyNumberFormat="0" applyBorder="0" applyAlignment="0" applyProtection="0"/>
    <xf numFmtId="0" fontId="56" fillId="18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74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23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71" borderId="0" applyNumberFormat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44" fillId="90" borderId="0" applyNumberFormat="0" applyBorder="0" applyAlignment="0" applyProtection="0"/>
    <xf numFmtId="0" fontId="344" fillId="90" borderId="0" applyNumberFormat="0" applyBorder="0" applyAlignment="0" applyProtection="0"/>
    <xf numFmtId="0" fontId="344" fillId="90" borderId="0" applyNumberFormat="0" applyBorder="0" applyAlignment="0" applyProtection="0"/>
    <xf numFmtId="0" fontId="344" fillId="90" borderId="0" applyNumberFormat="0" applyBorder="0" applyAlignment="0" applyProtection="0"/>
    <xf numFmtId="0" fontId="65" fillId="7" borderId="0" applyNumberFormat="0" applyBorder="0" applyAlignment="0" applyProtection="0"/>
    <xf numFmtId="0" fontId="344" fillId="90" borderId="0" applyNumberFormat="0" applyBorder="0" applyAlignment="0" applyProtection="0"/>
    <xf numFmtId="0" fontId="65" fillId="7" borderId="0" applyNumberFormat="0" applyBorder="0" applyAlignment="0" applyProtection="0"/>
    <xf numFmtId="0" fontId="344" fillId="90" borderId="0" applyNumberFormat="0" applyBorder="0" applyAlignment="0" applyProtection="0"/>
    <xf numFmtId="0" fontId="344" fillId="90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344" fillId="90" borderId="0" applyNumberFormat="0" applyBorder="0" applyAlignment="0" applyProtection="0"/>
    <xf numFmtId="0" fontId="45" fillId="2" borderId="12">
      <alignment horizontal="center"/>
    </xf>
    <xf numFmtId="0" fontId="345" fillId="67" borderId="85" applyNumberFormat="0" applyAlignment="0" applyProtection="0"/>
    <xf numFmtId="0" fontId="93" fillId="2" borderId="22" applyNumberFormat="0" applyAlignment="0" applyProtection="0"/>
    <xf numFmtId="0" fontId="345" fillId="67" borderId="85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345" fillId="67" borderId="85" applyNumberFormat="0" applyAlignment="0" applyProtection="0"/>
    <xf numFmtId="0" fontId="93" fillId="2" borderId="22" applyNumberFormat="0" applyAlignment="0" applyProtection="0"/>
    <xf numFmtId="0" fontId="345" fillId="67" borderId="85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345" fillId="67" borderId="85" applyNumberFormat="0" applyAlignment="0" applyProtection="0"/>
    <xf numFmtId="0" fontId="93" fillId="2" borderId="22" applyNumberFormat="0" applyAlignment="0" applyProtection="0"/>
    <xf numFmtId="0" fontId="345" fillId="67" borderId="85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5" fillId="67" borderId="85" applyNumberFormat="0" applyAlignment="0" applyProtection="0"/>
    <xf numFmtId="0" fontId="345" fillId="67" borderId="85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5" fillId="67" borderId="85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54" fillId="0" borderId="0" applyNumberFormat="0" applyFill="0" applyBorder="0" applyAlignment="0" applyProtection="0"/>
    <xf numFmtId="0" fontId="95" fillId="72" borderId="87" applyNumberFormat="0" applyAlignment="0" applyProtection="0"/>
    <xf numFmtId="0" fontId="95" fillId="72" borderId="87" applyNumberFormat="0" applyAlignment="0" applyProtection="0"/>
    <xf numFmtId="0" fontId="95" fillId="72" borderId="87" applyNumberFormat="0" applyAlignment="0" applyProtection="0"/>
    <xf numFmtId="0" fontId="95" fillId="72" borderId="87" applyNumberFormat="0" applyAlignment="0" applyProtection="0"/>
    <xf numFmtId="0" fontId="95" fillId="26" borderId="24" applyNumberFormat="0" applyAlignment="0" applyProtection="0"/>
    <xf numFmtId="0" fontId="95" fillId="72" borderId="87" applyNumberFormat="0" applyAlignment="0" applyProtection="0"/>
    <xf numFmtId="0" fontId="95" fillId="26" borderId="24" applyNumberFormat="0" applyAlignment="0" applyProtection="0"/>
    <xf numFmtId="0" fontId="95" fillId="72" borderId="87" applyNumberFormat="0" applyAlignment="0" applyProtection="0"/>
    <xf numFmtId="0" fontId="95" fillId="72" borderId="87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72" borderId="87" applyNumberFormat="0" applyAlignment="0" applyProtection="0"/>
    <xf numFmtId="41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327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4" fillId="0" borderId="69" applyNumberFormat="0" applyFill="0" applyAlignment="0" applyProtection="0"/>
    <xf numFmtId="42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14" fontId="55" fillId="0" borderId="0" applyFill="0" applyBorder="0" applyAlignment="0"/>
    <xf numFmtId="14" fontId="55" fillId="0" borderId="0" applyFill="0" applyBorder="0" applyAlignment="0"/>
    <xf numFmtId="14" fontId="55" fillId="0" borderId="0" applyFill="0" applyBorder="0" applyAlignmen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129" fillId="8" borderId="0" applyNumberFormat="0" applyBorder="0" applyAlignment="0" applyProtection="0"/>
    <xf numFmtId="0" fontId="347" fillId="64" borderId="0" applyNumberFormat="0" applyBorder="0" applyAlignment="0" applyProtection="0"/>
    <xf numFmtId="0" fontId="347" fillId="64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7" fillId="64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48" fillId="0" borderId="89" applyNumberFormat="0" applyFill="0" applyAlignment="0" applyProtection="0"/>
    <xf numFmtId="0" fontId="137" fillId="0" borderId="37" applyNumberFormat="0" applyFill="0" applyAlignment="0" applyProtection="0"/>
    <xf numFmtId="0" fontId="348" fillId="0" borderId="89" applyNumberFormat="0" applyFill="0" applyAlignment="0" applyProtection="0"/>
    <xf numFmtId="0" fontId="348" fillId="0" borderId="89" applyNumberFormat="0" applyFill="0" applyAlignment="0" applyProtection="0"/>
    <xf numFmtId="0" fontId="348" fillId="0" borderId="89" applyNumberFormat="0" applyFill="0" applyAlignment="0" applyProtection="0"/>
    <xf numFmtId="0" fontId="312" fillId="0" borderId="72" applyNumberFormat="0" applyFill="0" applyAlignment="0" applyProtection="0"/>
    <xf numFmtId="0" fontId="348" fillId="0" borderId="89" applyNumberFormat="0" applyFill="0" applyAlignment="0" applyProtection="0"/>
    <xf numFmtId="0" fontId="137" fillId="0" borderId="37" applyNumberFormat="0" applyFill="0" applyAlignment="0" applyProtection="0"/>
    <xf numFmtId="0" fontId="348" fillId="0" borderId="89" applyNumberFormat="0" applyFill="0" applyAlignment="0" applyProtection="0"/>
    <xf numFmtId="0" fontId="348" fillId="0" borderId="89" applyNumberFormat="0" applyFill="0" applyAlignment="0" applyProtection="0"/>
    <xf numFmtId="0" fontId="349" fillId="0" borderId="86" applyNumberFormat="0" applyFill="0" applyAlignment="0" applyProtection="0"/>
    <xf numFmtId="0" fontId="138" fillId="0" borderId="38" applyNumberFormat="0" applyFill="0" applyAlignment="0" applyProtection="0"/>
    <xf numFmtId="0" fontId="349" fillId="0" borderId="86" applyNumberFormat="0" applyFill="0" applyAlignment="0" applyProtection="0"/>
    <xf numFmtId="0" fontId="349" fillId="0" borderId="86" applyNumberFormat="0" applyFill="0" applyAlignment="0" applyProtection="0"/>
    <xf numFmtId="0" fontId="349" fillId="0" borderId="86" applyNumberFormat="0" applyFill="0" applyAlignment="0" applyProtection="0"/>
    <xf numFmtId="0" fontId="313" fillId="0" borderId="73" applyNumberFormat="0" applyFill="0" applyAlignment="0" applyProtection="0"/>
    <xf numFmtId="0" fontId="349" fillId="0" borderId="86" applyNumberFormat="0" applyFill="0" applyAlignment="0" applyProtection="0"/>
    <xf numFmtId="0" fontId="138" fillId="0" borderId="38" applyNumberFormat="0" applyFill="0" applyAlignment="0" applyProtection="0"/>
    <xf numFmtId="0" fontId="349" fillId="0" borderId="86" applyNumberFormat="0" applyFill="0" applyAlignment="0" applyProtection="0"/>
    <xf numFmtId="0" fontId="349" fillId="0" borderId="86" applyNumberFormat="0" applyFill="0" applyAlignment="0" applyProtection="0"/>
    <xf numFmtId="0" fontId="350" fillId="0" borderId="88" applyNumberFormat="0" applyFill="0" applyAlignment="0" applyProtection="0"/>
    <xf numFmtId="0" fontId="139" fillId="0" borderId="39" applyNumberFormat="0" applyFill="0" applyAlignment="0" applyProtection="0"/>
    <xf numFmtId="0" fontId="350" fillId="0" borderId="88" applyNumberFormat="0" applyFill="0" applyAlignment="0" applyProtection="0"/>
    <xf numFmtId="0" fontId="350" fillId="0" borderId="88" applyNumberFormat="0" applyFill="0" applyAlignment="0" applyProtection="0"/>
    <xf numFmtId="0" fontId="350" fillId="0" borderId="88" applyNumberFormat="0" applyFill="0" applyAlignment="0" applyProtection="0"/>
    <xf numFmtId="0" fontId="314" fillId="0" borderId="74" applyNumberFormat="0" applyFill="0" applyAlignment="0" applyProtection="0"/>
    <xf numFmtId="0" fontId="350" fillId="0" borderId="88" applyNumberFormat="0" applyFill="0" applyAlignment="0" applyProtection="0"/>
    <xf numFmtId="0" fontId="139" fillId="0" borderId="39" applyNumberFormat="0" applyFill="0" applyAlignment="0" applyProtection="0"/>
    <xf numFmtId="0" fontId="350" fillId="0" borderId="88" applyNumberFormat="0" applyFill="0" applyAlignment="0" applyProtection="0"/>
    <xf numFmtId="0" fontId="350" fillId="0" borderId="88" applyNumberFormat="0" applyFill="0" applyAlignment="0" applyProtection="0"/>
    <xf numFmtId="0" fontId="35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1" fillId="11" borderId="85" applyNumberForma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351" fillId="11" borderId="85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351" fillId="11" borderId="85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1" fillId="11" borderId="85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352" fillId="0" borderId="91" applyNumberFormat="0" applyFill="0" applyAlignment="0" applyProtection="0"/>
    <xf numFmtId="0" fontId="352" fillId="0" borderId="91" applyNumberFormat="0" applyFill="0" applyAlignment="0" applyProtection="0"/>
    <xf numFmtId="0" fontId="352" fillId="0" borderId="91" applyNumberFormat="0" applyFill="0" applyAlignment="0" applyProtection="0"/>
    <xf numFmtId="0" fontId="352" fillId="0" borderId="91" applyNumberFormat="0" applyFill="0" applyAlignment="0" applyProtection="0"/>
    <xf numFmtId="0" fontId="158" fillId="0" borderId="46" applyNumberFormat="0" applyFill="0" applyAlignment="0" applyProtection="0"/>
    <xf numFmtId="0" fontId="352" fillId="0" borderId="91" applyNumberFormat="0" applyFill="0" applyAlignment="0" applyProtection="0"/>
    <xf numFmtId="0" fontId="352" fillId="0" borderId="91" applyNumberFormat="0" applyFill="0" applyAlignment="0" applyProtection="0"/>
    <xf numFmtId="0" fontId="353" fillId="73" borderId="0" applyNumberFormat="0" applyBorder="0" applyAlignment="0" applyProtection="0"/>
    <xf numFmtId="0" fontId="353" fillId="73" borderId="0" applyNumberFormat="0" applyBorder="0" applyAlignment="0" applyProtection="0"/>
    <xf numFmtId="0" fontId="353" fillId="73" borderId="0" applyNumberFormat="0" applyBorder="0" applyAlignment="0" applyProtection="0"/>
    <xf numFmtId="0" fontId="162" fillId="3" borderId="0" applyNumberFormat="0" applyBorder="0" applyAlignment="0" applyProtection="0"/>
    <xf numFmtId="0" fontId="353" fillId="73" borderId="0" applyNumberFormat="0" applyBorder="0" applyAlignment="0" applyProtection="0"/>
    <xf numFmtId="0" fontId="162" fillId="3" borderId="0" applyNumberFormat="0" applyBorder="0" applyAlignment="0" applyProtection="0"/>
    <xf numFmtId="0" fontId="353" fillId="73" borderId="0" applyNumberFormat="0" applyBorder="0" applyAlignment="0" applyProtection="0"/>
    <xf numFmtId="0" fontId="353" fillId="7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353" fillId="73" borderId="0" applyNumberFormat="0" applyBorder="0" applyAlignment="0" applyProtection="0"/>
    <xf numFmtId="0" fontId="353" fillId="7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3" fillId="0" borderId="0"/>
    <xf numFmtId="0" fontId="307" fillId="0" borderId="0"/>
    <xf numFmtId="0" fontId="54" fillId="4" borderId="90" applyNumberFormat="0" applyFont="0" applyAlignment="0" applyProtection="0"/>
    <xf numFmtId="0" fontId="54" fillId="4" borderId="90" applyNumberFormat="0" applyFont="0" applyAlignment="0" applyProtection="0"/>
    <xf numFmtId="0" fontId="54" fillId="4" borderId="90" applyNumberFormat="0" applyFont="0" applyAlignment="0" applyProtection="0"/>
    <xf numFmtId="0" fontId="307" fillId="4" borderId="90" applyNumberFormat="0" applyFont="0" applyAlignment="0" applyProtection="0"/>
    <xf numFmtId="0" fontId="307" fillId="4" borderId="90" applyNumberFormat="0" applyFont="0" applyAlignment="0" applyProtection="0"/>
    <xf numFmtId="0" fontId="307" fillId="4" borderId="90" applyNumberFormat="0" applyFont="0" applyAlignment="0" applyProtection="0"/>
    <xf numFmtId="0" fontId="54" fillId="4" borderId="90" applyNumberFormat="0" applyFont="0" applyAlignment="0" applyProtection="0"/>
    <xf numFmtId="0" fontId="125" fillId="4" borderId="47" applyNumberFormat="0" applyFont="0" applyAlignment="0" applyProtection="0"/>
    <xf numFmtId="0" fontId="54" fillId="4" borderId="90" applyNumberFormat="0" applyFont="0" applyAlignment="0" applyProtection="0"/>
    <xf numFmtId="0" fontId="54" fillId="4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125" fillId="4" borderId="47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54" fillId="4" borderId="90" applyNumberFormat="0" applyFont="0" applyAlignment="0" applyProtection="0"/>
    <xf numFmtId="0" fontId="125" fillId="4" borderId="47" applyNumberFormat="0" applyFont="0" applyAlignment="0" applyProtection="0"/>
    <xf numFmtId="0" fontId="54" fillId="4" borderId="90" applyNumberFormat="0" applyFont="0" applyAlignment="0" applyProtection="0"/>
    <xf numFmtId="0" fontId="311" fillId="2" borderId="49" applyNumberFormat="0" applyAlignment="0" applyProtection="0"/>
    <xf numFmtId="0" fontId="354" fillId="67" borderId="83" applyNumberFormat="0" applyAlignment="0" applyProtection="0"/>
    <xf numFmtId="0" fontId="354" fillId="67" borderId="83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354" fillId="67" borderId="83" applyNumberFormat="0" applyAlignment="0" applyProtection="0"/>
    <xf numFmtId="0" fontId="354" fillId="67" borderId="83" applyNumberFormat="0" applyAlignment="0" applyProtection="0"/>
    <xf numFmtId="0" fontId="354" fillId="67" borderId="83" applyNumberFormat="0" applyAlignment="0" applyProtection="0"/>
    <xf numFmtId="0" fontId="311" fillId="2" borderId="49" applyNumberFormat="0" applyAlignment="0" applyProtection="0"/>
    <xf numFmtId="0" fontId="354" fillId="67" borderId="83" applyNumberFormat="0" applyAlignment="0" applyProtection="0"/>
    <xf numFmtId="0" fontId="311" fillId="2" borderId="49" applyNumberFormat="0" applyAlignment="0" applyProtection="0"/>
    <xf numFmtId="0" fontId="354" fillId="67" borderId="83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4" fillId="67" borderId="83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4" fillId="67" borderId="83" applyNumberFormat="0" applyAlignment="0" applyProtection="0"/>
    <xf numFmtId="297" fontId="307" fillId="0" borderId="0"/>
    <xf numFmtId="0" fontId="311" fillId="2" borderId="49" applyNumberFormat="0" applyAlignment="0" applyProtection="0"/>
    <xf numFmtId="0" fontId="354" fillId="67" borderId="83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4" fillId="67" borderId="83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4" fillId="67" borderId="83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9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108" fillId="6" borderId="28" applyNumberFormat="0"/>
    <xf numFmtId="0" fontId="108" fillId="6" borderId="28" applyNumberFormat="0"/>
    <xf numFmtId="0" fontId="108" fillId="6" borderId="28" applyNumberFormat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49" fontId="55" fillId="0" borderId="0" applyFill="0" applyBorder="0" applyAlignment="0"/>
    <xf numFmtId="49" fontId="55" fillId="0" borderId="0" applyFill="0" applyBorder="0" applyAlignment="0"/>
    <xf numFmtId="49" fontId="55" fillId="0" borderId="0" applyFill="0" applyBorder="0" applyAlignment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355" fillId="0" borderId="0" applyNumberFormat="0" applyFill="0" applyBorder="0" applyAlignment="0" applyProtection="0"/>
    <xf numFmtId="0" fontId="169" fillId="51" borderId="0" applyNumberFormat="0">
      <alignment horizontal="left"/>
    </xf>
    <xf numFmtId="0" fontId="355" fillId="0" borderId="0" applyNumberFormat="0" applyFill="0" applyBorder="0" applyAlignment="0" applyProtection="0"/>
    <xf numFmtId="0" fontId="169" fillId="51" borderId="0" applyNumberFormat="0">
      <alignment horizontal="left"/>
    </xf>
    <xf numFmtId="0" fontId="355" fillId="0" borderId="0" applyNumberFormat="0" applyFill="0" applyBorder="0" applyAlignment="0" applyProtection="0"/>
    <xf numFmtId="0" fontId="355" fillId="0" borderId="0" applyNumberFormat="0" applyFill="0" applyBorder="0" applyAlignment="0" applyProtection="0"/>
    <xf numFmtId="0" fontId="355" fillId="0" borderId="0" applyNumberFormat="0" applyFill="0" applyBorder="0" applyAlignment="0" applyProtection="0"/>
    <xf numFmtId="0" fontId="169" fillId="51" borderId="0" applyNumberFormat="0">
      <alignment horizontal="left"/>
    </xf>
    <xf numFmtId="0" fontId="355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55" fillId="0" borderId="0" applyNumberFormat="0" applyFill="0" applyBorder="0" applyAlignment="0" applyProtection="0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327" fillId="0" borderId="84" applyNumberFormat="0" applyFill="0" applyAlignment="0" applyProtection="0"/>
    <xf numFmtId="0" fontId="256" fillId="0" borderId="67" applyNumberFormat="0" applyFill="0" applyAlignment="0" applyProtection="0"/>
    <xf numFmtId="0" fontId="327" fillId="0" borderId="84" applyNumberFormat="0" applyFill="0" applyAlignment="0" applyProtection="0"/>
    <xf numFmtId="0" fontId="256" fillId="0" borderId="67" applyNumberFormat="0" applyFill="0" applyAlignment="0" applyProtection="0"/>
    <xf numFmtId="0" fontId="327" fillId="0" borderId="84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327" fillId="0" borderId="84" applyNumberFormat="0" applyFill="0" applyAlignment="0" applyProtection="0"/>
    <xf numFmtId="0" fontId="327" fillId="0" borderId="84" applyNumberFormat="0" applyFill="0" applyAlignment="0" applyProtection="0"/>
    <xf numFmtId="0" fontId="327" fillId="0" borderId="84" applyNumberFormat="0" applyFill="0" applyAlignment="0" applyProtection="0"/>
    <xf numFmtId="0" fontId="116" fillId="0" borderId="60">
      <protection locked="0"/>
    </xf>
    <xf numFmtId="0" fontId="327" fillId="0" borderId="84" applyNumberFormat="0" applyFill="0" applyAlignment="0" applyProtection="0"/>
    <xf numFmtId="0" fontId="327" fillId="0" borderId="67" applyNumberFormat="0" applyFill="0" applyAlignment="0" applyProtection="0"/>
    <xf numFmtId="0" fontId="327" fillId="0" borderId="84" applyNumberFormat="0" applyFill="0" applyAlignment="0" applyProtection="0"/>
    <xf numFmtId="0" fontId="327" fillId="0" borderId="84" applyNumberFormat="0" applyFill="0" applyAlignment="0" applyProtection="0"/>
    <xf numFmtId="0" fontId="100" fillId="5" borderId="0" applyNumberFormat="0" applyFont="0" applyFill="0" applyBorder="0" applyProtection="0"/>
    <xf numFmtId="0" fontId="327" fillId="0" borderId="84" applyNumberFormat="0" applyFill="0" applyAlignment="0" applyProtection="0"/>
    <xf numFmtId="0" fontId="116" fillId="0" borderId="60">
      <protection locked="0"/>
    </xf>
    <xf numFmtId="0" fontId="327" fillId="0" borderId="84" applyNumberFormat="0" applyFill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27" fillId="0" borderId="84" applyNumberFormat="0" applyFill="0" applyAlignment="0" applyProtection="0"/>
    <xf numFmtId="0" fontId="327" fillId="0" borderId="67" applyNumberFormat="0" applyFill="0" applyAlignment="0" applyProtection="0"/>
    <xf numFmtId="0" fontId="327" fillId="0" borderId="84" applyNumberFormat="0" applyFill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2" fillId="0" borderId="0"/>
    <xf numFmtId="0" fontId="323" fillId="0" borderId="0"/>
    <xf numFmtId="0" fontId="322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12" borderId="43">
      <alignment wrapText="1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8" fontId="286" fillId="0" borderId="35"/>
    <xf numFmtId="0" fontId="6" fillId="0" borderId="0"/>
    <xf numFmtId="0" fontId="93" fillId="2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43" fontId="323" fillId="0" borderId="0" applyFont="0" applyFill="0" applyBorder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44" fontId="323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5" borderId="22" applyNumberFormat="0" applyAlignment="0" applyProtection="0"/>
    <xf numFmtId="0" fontId="309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43" fontId="323" fillId="0" borderId="0" applyFont="0" applyFill="0" applyBorder="0" applyAlignment="0" applyProtection="0"/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3" fontId="323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0" fontId="100" fillId="0" borderId="0">
      <alignment vertical="top"/>
    </xf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6" fillId="0" borderId="46" applyNumberFormat="0" applyFill="0" applyAlignment="0" applyProtection="0"/>
    <xf numFmtId="0" fontId="253" fillId="0" borderId="0"/>
    <xf numFmtId="0" fontId="252" fillId="0" borderId="0"/>
    <xf numFmtId="0" fontId="307" fillId="0" borderId="0"/>
    <xf numFmtId="0" fontId="252" fillId="0" borderId="0"/>
    <xf numFmtId="0" fontId="54" fillId="0" borderId="0"/>
    <xf numFmtId="297" fontId="307" fillId="0" borderId="0"/>
    <xf numFmtId="9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0" fontId="311" fillId="2" borderId="49" applyNumberFormat="0" applyAlignment="0" applyProtection="0"/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00" fillId="5" borderId="0" applyNumberFormat="0" applyFont="0" applyFill="0" applyBorder="0" applyProtection="0"/>
    <xf numFmtId="44" fontId="307" fillId="0" borderId="0" applyFont="0" applyFill="0" applyBorder="0" applyAlignment="0" applyProtection="0"/>
    <xf numFmtId="297" fontId="307" fillId="0" borderId="0"/>
    <xf numFmtId="0" fontId="311" fillId="2" borderId="49" applyNumberFormat="0" applyAlignment="0" applyProtection="0"/>
    <xf numFmtId="0" fontId="6" fillId="0" borderId="0"/>
    <xf numFmtId="0" fontId="307" fillId="0" borderId="0"/>
    <xf numFmtId="9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253" fillId="0" borderId="0"/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00" fillId="0" borderId="0">
      <alignment vertical="top"/>
    </xf>
    <xf numFmtId="9" fontId="307" fillId="0" borderId="0" applyFont="0" applyFill="0" applyBorder="0" applyAlignment="0" applyProtection="0"/>
    <xf numFmtId="0" fontId="307" fillId="0" borderId="0"/>
    <xf numFmtId="9" fontId="307" fillId="0" borderId="0" applyFont="0" applyFill="0" applyBorder="0" applyAlignment="0" applyProtection="0"/>
    <xf numFmtId="0" fontId="307" fillId="0" borderId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9" fontId="6" fillId="0" borderId="0" applyFont="0" applyFill="0" applyBorder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0" borderId="60">
      <protection locked="0"/>
    </xf>
    <xf numFmtId="0" fontId="6" fillId="0" borderId="0"/>
    <xf numFmtId="0" fontId="311" fillId="2" borderId="49" applyNumberFormat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100" fillId="5" borderId="0" applyNumberFormat="0" applyFont="0" applyFill="0" applyBorder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53" fillId="0" borderId="0"/>
    <xf numFmtId="297" fontId="307" fillId="0" borderId="0"/>
    <xf numFmtId="0" fontId="269" fillId="0" borderId="0" applyNumberFormat="0" applyFill="0" applyBorder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11" fillId="2" borderId="49" applyNumberFormat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311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297" fontId="307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297" fontId="307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297" fontId="307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23" fillId="0" borderId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297" fontId="307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43" fontId="307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93" fillId="5" borderId="22" applyNumberFormat="0" applyAlignment="0" applyProtection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327" fillId="0" borderId="67" applyNumberFormat="0" applyFill="0" applyAlignment="0" applyProtection="0"/>
    <xf numFmtId="0" fontId="311" fillId="2" borderId="49" applyNumberFormat="0" applyAlignment="0" applyProtection="0"/>
    <xf numFmtId="202" fontId="47" fillId="0" borderId="60"/>
    <xf numFmtId="0" fontId="309" fillId="11" borderId="22" applyNumberFormat="0" applyAlignment="0" applyProtection="0"/>
    <xf numFmtId="260" fontId="108" fillId="0" borderId="60" applyFill="0" applyAlignment="0" applyProtection="0"/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8" fontId="286" fillId="0" borderId="35"/>
    <xf numFmtId="0" fontId="202" fillId="29" borderId="52" applyNumberFormat="0" applyProtection="0">
      <alignment vertical="center"/>
    </xf>
    <xf numFmtId="0" fontId="309" fillId="11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12" borderId="43">
      <protection locked="0"/>
    </xf>
    <xf numFmtId="0" fontId="93" fillId="5" borderId="22" applyNumberFormat="0" applyAlignment="0" applyProtection="0"/>
    <xf numFmtId="0" fontId="196" fillId="3" borderId="52" applyNumberFormat="0" applyProtection="0">
      <alignment vertical="center"/>
    </xf>
    <xf numFmtId="0" fontId="268" fillId="2" borderId="49" applyNumberFormat="0" applyAlignment="0" applyProtection="0"/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97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10" fontId="18" fillId="0" borderId="27" applyAlignment="0">
      <protection locked="0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1" fillId="2" borderId="49" applyNumberFormat="0" applyAlignment="0" applyProtection="0"/>
    <xf numFmtId="0" fontId="307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268" fillId="2" borderId="49" applyNumberFormat="0" applyAlignment="0" applyProtection="0"/>
    <xf numFmtId="202" fontId="47" fillId="0" borderId="60"/>
    <xf numFmtId="0" fontId="54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256" fillId="0" borderId="67" applyNumberForma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33" fillId="33" borderId="29" applyNumberFormat="0" applyFont="0" applyBorder="0"/>
    <xf numFmtId="260" fontId="108" fillId="0" borderId="60" applyFill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9" fillId="11" borderId="22" applyNumberFormat="0" applyAlignment="0" applyProtection="0"/>
    <xf numFmtId="0" fontId="285" fillId="0" borderId="9" applyNumberFormat="0" applyBorder="0" applyAlignment="0">
      <protection locked="0"/>
    </xf>
    <xf numFmtId="2" fontId="74" fillId="0" borderId="9">
      <alignment horizontal="center" vertical="center"/>
      <protection locked="0"/>
    </xf>
    <xf numFmtId="0" fontId="311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6" fillId="3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34" fillId="0" borderId="9" applyNumberFormat="0" applyFill="0" applyBorder="0" applyProtection="0">
      <alignment horizontal="center"/>
    </xf>
    <xf numFmtId="0" fontId="202" fillId="29" borderId="52" applyNumberFormat="0" applyProtection="0">
      <alignment vertical="center"/>
    </xf>
    <xf numFmtId="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06" fillId="36" borderId="55" applyNumberFormat="0" applyProtection="0">
      <alignment horizontal="left" vertical="center" indent="1"/>
    </xf>
    <xf numFmtId="0" fontId="82" fillId="2" borderId="9">
      <alignment horizontal="right"/>
    </xf>
    <xf numFmtId="0" fontId="307" fillId="12" borderId="43">
      <protection locked="0"/>
    </xf>
    <xf numFmtId="0" fontId="116" fillId="0" borderId="60">
      <protection locked="0"/>
    </xf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7" fillId="15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307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2" fillId="2" borderId="9">
      <alignment horizontal="right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7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5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16" fillId="0" borderId="60">
      <protection locked="0"/>
    </xf>
    <xf numFmtId="0" fontId="309" fillId="11" borderId="22" applyNumberFormat="0" applyAlignment="0" applyProtection="0"/>
    <xf numFmtId="0" fontId="125" fillId="4" borderId="47" applyNumberFormat="0" applyFont="0" applyAlignment="0" applyProtection="0"/>
    <xf numFmtId="8" fontId="286" fillId="0" borderId="35"/>
    <xf numFmtId="0" fontId="197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7" fillId="0" borderId="65" applyAlignment="0"/>
    <xf numFmtId="0" fontId="197" fillId="13" borderId="52" applyNumberFormat="0" applyProtection="0">
      <alignment horizontal="right" vertical="center"/>
    </xf>
    <xf numFmtId="0" fontId="54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44" borderId="52" applyNumberFormat="0" applyProtection="0">
      <alignment horizontal="right" vertical="center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260" fontId="108" fillId="0" borderId="60" applyFill="0" applyAlignment="0" applyProtection="0"/>
    <xf numFmtId="0" fontId="198" fillId="3" borderId="52" applyNumberFormat="0" applyProtection="0">
      <alignment horizontal="left" vertical="top" indent="1"/>
    </xf>
    <xf numFmtId="0" fontId="307" fillId="12" borderId="43">
      <protection locked="0"/>
    </xf>
    <xf numFmtId="0" fontId="311" fillId="2" borderId="49" applyNumberFormat="0" applyAlignment="0" applyProtection="0"/>
    <xf numFmtId="17" fontId="82" fillId="2" borderId="29" applyBorder="0">
      <alignment horizontal="center"/>
    </xf>
    <xf numFmtId="0" fontId="311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37" fontId="18" fillId="0" borderId="27">
      <protection locked="0"/>
    </xf>
    <xf numFmtId="2" fontId="74" fillId="0" borderId="9">
      <alignment horizontal="center" vertical="center"/>
      <protection locked="0"/>
    </xf>
    <xf numFmtId="0" fontId="81" fillId="0" borderId="28">
      <alignment horizontal="left" vertical="center"/>
    </xf>
    <xf numFmtId="0" fontId="40" fillId="26" borderId="28" applyAlignment="0" applyProtection="0"/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309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40" fillId="26" borderId="28" applyAlignment="0" applyProtection="0"/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16" fillId="0" borderId="60">
      <protection locked="0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197" fillId="8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95" fillId="12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93" fillId="5" borderId="22" applyNumberFormat="0" applyAlignment="0" applyProtection="0"/>
    <xf numFmtId="8" fontId="286" fillId="0" borderId="35"/>
    <xf numFmtId="0" fontId="307" fillId="34" borderId="43">
      <protection locked="0"/>
    </xf>
    <xf numFmtId="0" fontId="307" fillId="12" borderId="43">
      <protection locked="0"/>
    </xf>
    <xf numFmtId="0" fontId="108" fillId="0" borderId="9" applyNumberFormat="0">
      <alignment horizontal="centerContinuous" vertical="center" wrapText="1"/>
    </xf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93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36" borderId="43"/>
    <xf numFmtId="0" fontId="197" fillId="15" borderId="52" applyNumberFormat="0" applyProtection="0">
      <alignment horizontal="right" vertical="center"/>
    </xf>
    <xf numFmtId="0" fontId="307" fillId="34" borderId="43">
      <protection locked="0"/>
    </xf>
    <xf numFmtId="0" fontId="93" fillId="2" borderId="22" applyNumberFormat="0" applyAlignment="0" applyProtection="0"/>
    <xf numFmtId="0" fontId="311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16" fillId="0" borderId="60">
      <protection locked="0"/>
    </xf>
    <xf numFmtId="0" fontId="307" fillId="12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197" fillId="44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259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21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3" borderId="9">
      <protection locked="0"/>
    </xf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307" fillId="12" borderId="43">
      <alignment wrapText="1"/>
      <protection locked="0"/>
    </xf>
    <xf numFmtId="0" fontId="116" fillId="0" borderId="60">
      <protection locked="0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54" fillId="4" borderId="47" applyNumberFormat="0" applyFont="0" applyAlignment="0" applyProtection="0"/>
    <xf numFmtId="0" fontId="309" fillId="11" borderId="22" applyNumberFormat="0" applyAlignment="0" applyProtection="0"/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3" borderId="9">
      <protection locked="0"/>
    </xf>
    <xf numFmtId="0" fontId="311" fillId="2" borderId="49" applyNumberFormat="0" applyAlignment="0" applyProtection="0"/>
    <xf numFmtId="202" fontId="47" fillId="0" borderId="60"/>
    <xf numFmtId="0" fontId="20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8" fontId="286" fillId="0" borderId="35"/>
    <xf numFmtId="0" fontId="307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116" fillId="0" borderId="60">
      <protection locked="0"/>
    </xf>
    <xf numFmtId="169" fontId="47" fillId="0" borderId="60" applyFont="0" applyFill="0" applyAlignment="0" applyProtection="0"/>
    <xf numFmtId="0" fontId="285" fillId="0" borderId="9" applyNumberFormat="0" applyBorder="0" applyAlignment="0">
      <protection locked="0"/>
    </xf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93" fillId="5" borderId="22" applyNumberFormat="0" applyAlignment="0" applyProtection="0"/>
    <xf numFmtId="0" fontId="307" fillId="34" borderId="43">
      <protection locked="0"/>
    </xf>
    <xf numFmtId="0" fontId="40" fillId="26" borderId="28" applyAlignment="0" applyProtection="0"/>
    <xf numFmtId="0" fontId="307" fillId="36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10" fontId="307" fillId="12" borderId="43">
      <protection locked="0"/>
    </xf>
    <xf numFmtId="169" fontId="47" fillId="0" borderId="60" applyFont="0" applyFill="0" applyAlignment="0" applyProtection="0"/>
    <xf numFmtId="0" fontId="93" fillId="2" borderId="22" applyNumberFormat="0" applyAlignment="0" applyProtection="0"/>
    <xf numFmtId="0" fontId="307" fillId="0" borderId="65" applyAlignment="0"/>
    <xf numFmtId="0" fontId="197" fillId="45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vertical="center"/>
    </xf>
    <xf numFmtId="0" fontId="309" fillId="11" borderId="22" applyNumberFormat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/>
    <xf numFmtId="0" fontId="307" fillId="12" borderId="43">
      <protection locked="0"/>
    </xf>
    <xf numFmtId="10" fontId="18" fillId="0" borderId="27" applyAlignment="0">
      <protection locked="0"/>
    </xf>
    <xf numFmtId="0" fontId="195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81" fillId="0" borderId="28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1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297" fontId="307" fillId="0" borderId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1" fillId="2" borderId="49" applyNumberFormat="0" applyAlignment="0" applyProtection="0"/>
    <xf numFmtId="0" fontId="156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14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307" fillId="12" borderId="43" applyNumberFormat="0">
      <alignment horizontal="center"/>
      <protection locked="0"/>
    </xf>
    <xf numFmtId="0" fontId="93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40" fillId="26" borderId="28" applyAlignment="0" applyProtection="0"/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11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195" fillId="12" borderId="52" applyNumberFormat="0" applyProtection="0">
      <alignment horizontal="left" vertical="center"/>
    </xf>
    <xf numFmtId="0" fontId="311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259" fillId="2" borderId="22" applyNumberFormat="0" applyAlignment="0" applyProtection="0"/>
    <xf numFmtId="0" fontId="307" fillId="29" borderId="43"/>
    <xf numFmtId="0" fontId="307" fillId="12" borderId="43" applyNumberFormat="0">
      <alignment horizontal="center"/>
      <protection locked="0"/>
    </xf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vertical="center"/>
    </xf>
    <xf numFmtId="0" fontId="81" fillId="0" borderId="28">
      <alignment horizontal="left" vertical="center"/>
    </xf>
    <xf numFmtId="0" fontId="202" fillId="29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197" fillId="11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169" fontId="47" fillId="0" borderId="60" applyFont="0" applyFill="0" applyAlignment="0" applyProtection="0"/>
    <xf numFmtId="0" fontId="82" fillId="2" borderId="28">
      <alignment horizontal="center"/>
    </xf>
    <xf numFmtId="0" fontId="81" fillId="0" borderId="28">
      <alignment horizontal="left" vertical="center"/>
    </xf>
    <xf numFmtId="0" fontId="309" fillId="11" borderId="22" applyNumberFormat="0" applyAlignment="0" applyProtection="0"/>
    <xf numFmtId="260" fontId="108" fillId="0" borderId="60" applyFill="0" applyAlignment="0" applyProtection="0"/>
    <xf numFmtId="0" fontId="311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27" fillId="0" borderId="67" applyNumberFormat="0" applyFill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95" fillId="12" borderId="52" applyNumberFormat="0" applyProtection="0">
      <alignment horizontal="left" vertical="center" indent="1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27" fillId="0" borderId="67" applyNumberFormat="0" applyFill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82" fillId="2" borderId="9">
      <alignment horizontal="right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68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8" fontId="286" fillId="0" borderId="35"/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27" fillId="0" borderId="67" applyNumberFormat="0" applyFill="0" applyAlignment="0" applyProtection="0"/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12" borderId="43">
      <protection locked="0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82" fillId="2" borderId="9">
      <alignment horizontal="right"/>
    </xf>
    <xf numFmtId="0" fontId="195" fillId="12" borderId="55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8" fontId="286" fillId="0" borderId="35"/>
    <xf numFmtId="0" fontId="195" fillId="12" borderId="55" applyNumberFormat="0" applyProtection="0">
      <alignment horizontal="left" vertical="center"/>
    </xf>
    <xf numFmtId="37" fontId="18" fillId="0" borderId="27" applyAlignment="0">
      <protection locked="0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8" fontId="286" fillId="0" borderId="35"/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16" fillId="0" borderId="60">
      <protection locked="0"/>
    </xf>
    <xf numFmtId="0" fontId="307" fillId="36" borderId="52" applyNumberFormat="0" applyProtection="0">
      <alignment horizontal="left" vertical="center" indent="1"/>
    </xf>
    <xf numFmtId="0" fontId="45" fillId="4" borderId="9" applyNumberFormat="0" applyBorder="0" applyAlignment="0" applyProtection="0"/>
    <xf numFmtId="0" fontId="309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307" fillId="36" borderId="43"/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0" fontId="82" fillId="2" borderId="9">
      <alignment horizontal="right"/>
    </xf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307" fillId="3" borderId="9">
      <protection locked="0"/>
    </xf>
    <xf numFmtId="202" fontId="47" fillId="0" borderId="6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40" fillId="26" borderId="28" applyAlignment="0" applyProtection="0"/>
    <xf numFmtId="0" fontId="196" fillId="3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0" fontId="18" fillId="0" borderId="27" applyAlignment="0">
      <protection locked="0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82" fillId="2" borderId="28">
      <alignment horizont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285" fillId="0" borderId="9" applyNumberFormat="0" applyBorder="0" applyAlignment="0">
      <protection locked="0"/>
    </xf>
    <xf numFmtId="0" fontId="206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307" fillId="12" borderId="43">
      <protection locked="0"/>
    </xf>
    <xf numFmtId="0" fontId="309" fillId="11" borderId="22" applyNumberFormat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202" fillId="29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309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37" fontId="18" fillId="0" borderId="27" applyAlignment="0">
      <protection locked="0"/>
    </xf>
    <xf numFmtId="0" fontId="307" fillId="34" borderId="43"/>
    <xf numFmtId="0" fontId="197" fillId="8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7" fillId="0" borderId="65" applyAlignment="0"/>
    <xf numFmtId="0" fontId="133" fillId="33" borderId="29" applyNumberFormat="0" applyFont="0" applyBorder="0"/>
    <xf numFmtId="0" fontId="307" fillId="0" borderId="9" applyFill="0" applyBorder="0" applyAlignment="0">
      <protection locked="0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7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195" fillId="3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12" borderId="52" applyNumberFormat="0" applyProtection="0">
      <alignment horizontal="left" vertical="center" indent="1"/>
    </xf>
    <xf numFmtId="0" fontId="116" fillId="0" borderId="60">
      <protection locked="0"/>
    </xf>
    <xf numFmtId="0" fontId="54" fillId="4" borderId="47" applyNumberFormat="0" applyFont="0" applyAlignment="0" applyProtection="0"/>
    <xf numFmtId="0" fontId="309" fillId="11" borderId="22" applyNumberFormat="0" applyAlignment="0" applyProtection="0"/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8" fontId="286" fillId="0" borderId="35"/>
    <xf numFmtId="0" fontId="309" fillId="11" borderId="22" applyNumberFormat="0" applyAlignment="0" applyProtection="0"/>
    <xf numFmtId="0" fontId="125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207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29" borderId="43"/>
    <xf numFmtId="0" fontId="197" fillId="22" borderId="52" applyNumberFormat="0" applyProtection="0">
      <alignment horizontal="right" vertical="center"/>
    </xf>
    <xf numFmtId="17" fontId="82" fillId="2" borderId="29" applyBorder="0">
      <alignment horizontal="center"/>
    </xf>
    <xf numFmtId="0" fontId="311" fillId="2" borderId="49" applyNumberFormat="0" applyAlignment="0" applyProtection="0"/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16" fillId="0" borderId="60">
      <protection locked="0"/>
    </xf>
    <xf numFmtId="0" fontId="198" fillId="3" borderId="52" applyNumberFormat="0" applyProtection="0">
      <alignment horizontal="left" vertical="top" indent="1"/>
    </xf>
    <xf numFmtId="0" fontId="307" fillId="34" borderId="43">
      <protection locked="0"/>
    </xf>
    <xf numFmtId="0" fontId="311" fillId="2" borderId="49" applyNumberFormat="0" applyAlignment="0" applyProtection="0"/>
    <xf numFmtId="8" fontId="286" fillId="0" borderId="35"/>
    <xf numFmtId="0" fontId="93" fillId="2" borderId="22" applyNumberFormat="0" applyAlignment="0" applyProtection="0"/>
    <xf numFmtId="0" fontId="307" fillId="0" borderId="9">
      <protection locked="0"/>
    </xf>
    <xf numFmtId="0" fontId="116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6" borderId="43"/>
    <xf numFmtId="0" fontId="307" fillId="34" borderId="43">
      <protection locked="0"/>
    </xf>
    <xf numFmtId="37" fontId="18" fillId="0" borderId="27" applyAlignment="0">
      <protection locked="0"/>
    </xf>
    <xf numFmtId="14" fontId="307" fillId="12" borderId="43">
      <protection locked="0"/>
    </xf>
    <xf numFmtId="0" fontId="311" fillId="2" borderId="49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43">
      <alignment wrapText="1"/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33" fillId="33" borderId="29" applyNumberFormat="0" applyFont="0" applyBorder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0" fontId="307" fillId="12" borderId="43"/>
    <xf numFmtId="0" fontId="197" fillId="2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195" fillId="12" borderId="55" applyNumberFormat="0" applyProtection="0">
      <alignment horizontal="left" vertical="center"/>
    </xf>
    <xf numFmtId="10" fontId="307" fillId="12" borderId="43">
      <protection locked="0"/>
    </xf>
    <xf numFmtId="0" fontId="93" fillId="2" borderId="22" applyNumberFormat="0" applyAlignment="0" applyProtection="0"/>
    <xf numFmtId="0" fontId="309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44" fontId="307" fillId="0" borderId="0" applyFont="0" applyFill="0" applyBorder="0" applyAlignment="0" applyProtection="0"/>
    <xf numFmtId="0" fontId="253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27" fillId="0" borderId="67" applyNumberFormat="0" applyFill="0" applyAlignment="0" applyProtection="0"/>
    <xf numFmtId="0" fontId="93" fillId="2" borderId="22" applyNumberFormat="0" applyAlignment="0" applyProtection="0"/>
    <xf numFmtId="14" fontId="307" fillId="12" borderId="43">
      <protection locked="0"/>
    </xf>
    <xf numFmtId="0" fontId="309" fillId="11" borderId="22" applyNumberFormat="0" applyAlignment="0" applyProtection="0"/>
    <xf numFmtId="0" fontId="196" fillId="3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13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1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37" fontId="18" fillId="0" borderId="27">
      <protection locked="0"/>
    </xf>
    <xf numFmtId="0" fontId="93" fillId="2" borderId="22" applyNumberFormat="0" applyAlignment="0" applyProtection="0"/>
    <xf numFmtId="2" fontId="74" fillId="0" borderId="9">
      <alignment horizontal="center" vertical="center"/>
      <protection locked="0"/>
    </xf>
    <xf numFmtId="0" fontId="309" fillId="11" borderId="22" applyNumberFormat="0" applyAlignment="0" applyProtection="0"/>
    <xf numFmtId="260" fontId="108" fillId="0" borderId="60" applyFill="0" applyAlignment="0" applyProtection="0"/>
    <xf numFmtId="0" fontId="197" fillId="13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9" fillId="11" borderId="22" applyNumberFormat="0" applyAlignment="0" applyProtection="0"/>
    <xf numFmtId="37" fontId="18" fillId="0" borderId="27" applyAlignment="0">
      <protection locked="0"/>
    </xf>
    <xf numFmtId="0" fontId="116" fillId="0" borderId="60">
      <protection locked="0"/>
    </xf>
    <xf numFmtId="0" fontId="116" fillId="0" borderId="60">
      <protection locked="0"/>
    </xf>
    <xf numFmtId="0" fontId="327" fillId="0" borderId="67" applyNumberFormat="0" applyFill="0" applyAlignment="0" applyProtection="0"/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2" fillId="29" borderId="52" applyNumberFormat="0" applyProtection="0">
      <alignment vertical="center"/>
    </xf>
    <xf numFmtId="8" fontId="286" fillId="0" borderId="35"/>
    <xf numFmtId="0" fontId="311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307" fillId="29" borderId="43"/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82" fillId="2" borderId="9">
      <alignment horizontal="right"/>
    </xf>
    <xf numFmtId="0" fontId="55" fillId="36" borderId="52" applyNumberFormat="0" applyProtection="0">
      <alignment horizontal="left" vertical="top" indent="1"/>
    </xf>
    <xf numFmtId="0" fontId="307" fillId="3" borderId="9">
      <protection locked="0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43" fontId="307" fillId="0" borderId="0" applyFont="0" applyFill="0" applyBorder="0" applyAlignment="0" applyProtection="0"/>
    <xf numFmtId="0" fontId="206" fillId="36" borderId="55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09" fillId="11" borderId="22" applyNumberFormat="0" applyAlignment="0" applyProtection="0"/>
    <xf numFmtId="0" fontId="108" fillId="2" borderId="9">
      <alignment horizontal="center" vertical="center" wrapText="1"/>
    </xf>
    <xf numFmtId="0" fontId="311" fillId="2" borderId="49" applyNumberFormat="0" applyAlignment="0" applyProtection="0"/>
    <xf numFmtId="0" fontId="307" fillId="12" borderId="43">
      <protection locked="0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0" borderId="65" applyAlignment="0"/>
    <xf numFmtId="0" fontId="307" fillId="8" borderId="9" applyNumberFormat="0" applyFont="0" applyBorder="0" applyAlignment="0" applyProtection="0"/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65" applyAlignment="0"/>
    <xf numFmtId="0" fontId="309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10" fontId="18" fillId="0" borderId="27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10" fontId="18" fillId="0" borderId="27" applyAlignment="0">
      <protection locked="0"/>
    </xf>
    <xf numFmtId="0" fontId="108" fillId="0" borderId="9" applyNumberFormat="0">
      <alignment horizontal="centerContinuous" vertical="center" wrapText="1"/>
    </xf>
    <xf numFmtId="0" fontId="307" fillId="29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29" borderId="52" applyNumberFormat="0" applyProtection="0">
      <alignment horizontal="left" vertical="top" indent="1"/>
    </xf>
    <xf numFmtId="0" fontId="327" fillId="0" borderId="67" applyNumberFormat="0" applyFill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2" fontId="74" fillId="0" borderId="9">
      <alignment horizontal="center" vertical="center"/>
      <protection locked="0"/>
    </xf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9" fillId="11" borderId="22" applyNumberFormat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3" borderId="52" applyNumberFormat="0" applyProtection="0">
      <alignment vertical="center"/>
    </xf>
    <xf numFmtId="0" fontId="265" fillId="11" borderId="22" applyNumberFormat="0" applyAlignment="0" applyProtection="0"/>
    <xf numFmtId="0" fontId="265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108" fillId="2" borderId="9">
      <alignment horizontal="center" vertical="center" wrapText="1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116" fillId="0" borderId="60">
      <protection locked="0"/>
    </xf>
    <xf numFmtId="0" fontId="327" fillId="0" borderId="67" applyNumberFormat="0" applyFill="0" applyAlignment="0" applyProtection="0"/>
    <xf numFmtId="8" fontId="286" fillId="0" borderId="35"/>
    <xf numFmtId="8" fontId="286" fillId="0" borderId="35"/>
    <xf numFmtId="0" fontId="311" fillId="2" borderId="49" applyNumberFormat="0" applyAlignment="0" applyProtection="0"/>
    <xf numFmtId="0" fontId="116" fillId="0" borderId="6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08" fillId="2" borderId="9">
      <alignment horizontal="center" vertical="center" wrapText="1"/>
    </xf>
    <xf numFmtId="260" fontId="108" fillId="0" borderId="60" applyFill="0" applyAlignment="0" applyProtection="0"/>
    <xf numFmtId="8" fontId="286" fillId="0" borderId="35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0" fontId="197" fillId="45" borderId="52" applyNumberFormat="0" applyProtection="0">
      <alignment horizontal="right" vertical="center"/>
    </xf>
    <xf numFmtId="8" fontId="286" fillId="0" borderId="35"/>
    <xf numFmtId="0" fontId="307" fillId="3" borderId="9">
      <protection locked="0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vertical="center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202" fontId="47" fillId="0" borderId="60"/>
    <xf numFmtId="0" fontId="197" fillId="2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8" fontId="286" fillId="0" borderId="35"/>
    <xf numFmtId="0" fontId="265" fillId="11" borderId="22" applyNumberFormat="0" applyAlignment="0" applyProtection="0"/>
    <xf numFmtId="0" fontId="54" fillId="4" borderId="47" applyNumberFormat="0" applyFont="0" applyAlignment="0" applyProtection="0"/>
    <xf numFmtId="0" fontId="197" fillId="12" borderId="52" applyNumberFormat="0" applyProtection="0">
      <alignment horizontal="right" vertical="center"/>
    </xf>
    <xf numFmtId="0" fontId="307" fillId="34" borderId="43">
      <protection locked="0"/>
    </xf>
    <xf numFmtId="0" fontId="45" fillId="4" borderId="9" applyNumberFormat="0" applyBorder="0" applyAlignment="0" applyProtection="0"/>
    <xf numFmtId="8" fontId="286" fillId="0" borderId="35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12" borderId="43">
      <protection locked="0"/>
    </xf>
    <xf numFmtId="0" fontId="309" fillId="11" borderId="22" applyNumberFormat="0" applyAlignment="0" applyProtection="0"/>
    <xf numFmtId="0" fontId="268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8" fontId="286" fillId="0" borderId="35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156" fillId="0" borderId="28" applyNumberFormat="0" applyFont="0" applyFill="0" applyBorder="0">
      <protection locked="0"/>
    </xf>
    <xf numFmtId="0" fontId="125" fillId="4" borderId="47" applyNumberFormat="0" applyFont="0" applyAlignment="0" applyProtection="0"/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134" fillId="0" borderId="9" applyNumberFormat="0" applyFill="0" applyBorder="0" applyProtection="0">
      <alignment horizontal="center"/>
    </xf>
    <xf numFmtId="0" fontId="40" fillId="26" borderId="28" applyAlignment="0" applyProtection="0"/>
    <xf numFmtId="0" fontId="311" fillId="2" borderId="49" applyNumberFormat="0" applyAlignment="0" applyProtection="0"/>
    <xf numFmtId="0" fontId="82" fillId="2" borderId="28">
      <alignment horizont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27" fillId="0" borderId="67" applyNumberFormat="0" applyFill="0" applyAlignment="0" applyProtection="0"/>
    <xf numFmtId="0" fontId="307" fillId="0" borderId="9" applyFill="0" applyBorder="0" applyAlignment="0">
      <protection locked="0"/>
    </xf>
    <xf numFmtId="202" fontId="47" fillId="0" borderId="60"/>
    <xf numFmtId="0" fontId="307" fillId="4" borderId="47" applyNumberFormat="0" applyFont="0" applyAlignment="0" applyProtection="0"/>
    <xf numFmtId="0" fontId="54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197" fillId="22" borderId="52" applyNumberFormat="0" applyProtection="0">
      <alignment horizontal="right" vertical="center"/>
    </xf>
    <xf numFmtId="0" fontId="285" fillId="0" borderId="9" applyNumberFormat="0" applyBorder="0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202" fontId="47" fillId="0" borderId="60"/>
    <xf numFmtId="0" fontId="195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297" fontId="307" fillId="0" borderId="0"/>
    <xf numFmtId="0" fontId="307" fillId="4" borderId="47" applyNumberFormat="0" applyFont="0" applyAlignment="0" applyProtection="0"/>
    <xf numFmtId="0" fontId="309" fillId="11" borderId="22" applyNumberFormat="0" applyAlignment="0" applyProtection="0"/>
    <xf numFmtId="202" fontId="47" fillId="0" borderId="60"/>
    <xf numFmtId="0" fontId="108" fillId="2" borderId="9">
      <alignment horizontal="center" vertical="center" wrapText="1"/>
    </xf>
    <xf numFmtId="0" fontId="133" fillId="33" borderId="29" applyNumberFormat="0" applyFont="0" applyBorder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7" fontId="18" fillId="0" borderId="27" applyAlignment="0">
      <protection locked="0"/>
    </xf>
    <xf numFmtId="0" fontId="82" fillId="2" borderId="28">
      <alignment horizont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17" fontId="82" fillId="2" borderId="29" applyBorder="0">
      <alignment horizontal="center"/>
    </xf>
    <xf numFmtId="0" fontId="311" fillId="2" borderId="49" applyNumberFormat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93" fillId="2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8" fontId="286" fillId="0" borderId="35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27" fillId="0" borderId="67" applyNumberFormat="0" applyFill="0" applyAlignment="0" applyProtection="0"/>
    <xf numFmtId="0" fontId="116" fillId="0" borderId="60">
      <protection locked="0"/>
    </xf>
    <xf numFmtId="0" fontId="327" fillId="0" borderId="67" applyNumberFormat="0" applyFill="0" applyAlignment="0" applyProtection="0"/>
    <xf numFmtId="0" fontId="81" fillId="0" borderId="28">
      <alignment horizontal="left" vertical="center"/>
    </xf>
    <xf numFmtId="0" fontId="307" fillId="12" borderId="43"/>
    <xf numFmtId="0" fontId="311" fillId="2" borderId="49" applyNumberFormat="0" applyAlignment="0" applyProtection="0"/>
    <xf numFmtId="0" fontId="285" fillId="0" borderId="9" applyNumberFormat="0" applyBorder="0" applyAlignment="0">
      <protection locked="0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45" fillId="4" borderId="9" applyNumberFormat="0" applyBorder="0" applyAlignment="0" applyProtection="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8" fontId="286" fillId="0" borderId="35"/>
    <xf numFmtId="0" fontId="307" fillId="0" borderId="9">
      <protection locked="0"/>
    </xf>
    <xf numFmtId="8" fontId="286" fillId="0" borderId="35"/>
    <xf numFmtId="0" fontId="133" fillId="33" borderId="29" applyNumberFormat="0" applyFont="0" applyBorder="0"/>
    <xf numFmtId="0" fontId="259" fillId="2" borderId="22" applyNumberFormat="0" applyAlignment="0" applyProtection="0"/>
    <xf numFmtId="0" fontId="309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45" fillId="4" borderId="9" applyNumberFormat="0" applyBorder="0" applyAlignment="0" applyProtection="0"/>
    <xf numFmtId="0" fontId="206" fillId="36" borderId="55" applyNumberFormat="0" applyProtection="0">
      <alignment horizontal="left" vertical="center"/>
    </xf>
    <xf numFmtId="0" fontId="307" fillId="34" borderId="43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0" fontId="18" fillId="0" borderId="27" applyAlignment="0">
      <protection locked="0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197" fillId="44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45" fillId="4" borderId="9" applyNumberFormat="0" applyBorder="0" applyAlignment="0" applyProtection="0"/>
    <xf numFmtId="0" fontId="309" fillId="11" borderId="22" applyNumberFormat="0" applyAlignment="0" applyProtection="0"/>
    <xf numFmtId="0" fontId="106" fillId="0" borderId="9">
      <alignment horizontal="center" vertical="top" wrapText="1"/>
      <protection hidden="1"/>
    </xf>
    <xf numFmtId="169" fontId="47" fillId="0" borderId="60" applyFont="0" applyFill="0" applyAlignment="0" applyProtection="0"/>
    <xf numFmtId="8" fontId="286" fillId="0" borderId="35"/>
    <xf numFmtId="0" fontId="197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307" fillId="12" borderId="52" applyNumberFormat="0" applyProtection="0">
      <alignment horizontal="left" vertical="top" indent="1"/>
    </xf>
    <xf numFmtId="0" fontId="116" fillId="0" borderId="60">
      <protection locked="0"/>
    </xf>
    <xf numFmtId="0" fontId="307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174" fillId="39" borderId="9" applyNumberFormat="0">
      <alignment horizontal="center" vertical="top" wrapText="1"/>
      <protection hidden="1"/>
    </xf>
    <xf numFmtId="0" fontId="116" fillId="0" borderId="60">
      <protection locked="0"/>
    </xf>
    <xf numFmtId="0" fontId="206" fillId="36" borderId="55" applyNumberFormat="0" applyProtection="0">
      <alignment horizontal="left" vertical="center"/>
    </xf>
    <xf numFmtId="0" fontId="108" fillId="0" borderId="9" applyNumberFormat="0">
      <alignment horizontal="centerContinuous" vertical="center" wrapText="1"/>
    </xf>
    <xf numFmtId="0" fontId="40" fillId="0" borderId="9" applyNumberFormat="0" applyFont="0" applyBorder="0">
      <alignment horizontal="right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309" fillId="11" borderId="22" applyNumberFormat="0" applyAlignment="0" applyProtection="0"/>
    <xf numFmtId="2" fontId="74" fillId="0" borderId="9">
      <alignment horizontal="center" vertical="center"/>
      <protection locked="0"/>
    </xf>
    <xf numFmtId="0" fontId="311" fillId="2" borderId="49" applyNumberFormat="0" applyAlignment="0" applyProtection="0"/>
    <xf numFmtId="0" fontId="268" fillId="2" borderId="49" applyNumberFormat="0" applyAlignment="0" applyProtection="0"/>
    <xf numFmtId="0" fontId="311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11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93" fillId="5" borderId="22" applyNumberFormat="0" applyAlignment="0" applyProtection="0"/>
    <xf numFmtId="0" fontId="309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265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12" borderId="55" applyNumberFormat="0" applyProtection="0">
      <alignment horizontal="left" vertical="center"/>
    </xf>
    <xf numFmtId="8" fontId="286" fillId="0" borderId="35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7" fontId="82" fillId="2" borderId="29" applyBorder="0">
      <alignment horizontal="center"/>
    </xf>
    <xf numFmtId="0" fontId="93" fillId="2" borderId="22" applyNumberFormat="0" applyAlignment="0" applyProtection="0"/>
    <xf numFmtId="0" fontId="197" fillId="13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43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8" fontId="286" fillId="0" borderId="35"/>
    <xf numFmtId="44" fontId="307" fillId="0" borderId="0" applyFont="0" applyFill="0" applyBorder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07" fillId="43" borderId="52" applyNumberFormat="0" applyProtection="0">
      <alignment horizontal="left" vertical="center" indent="1"/>
    </xf>
    <xf numFmtId="37" fontId="18" fillId="0" borderId="27" applyAlignment="0">
      <protection locked="0"/>
    </xf>
    <xf numFmtId="297" fontId="307" fillId="0" borderId="0"/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1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82" fillId="2" borderId="9">
      <alignment horizontal="right"/>
    </xf>
    <xf numFmtId="0" fontId="116" fillId="0" borderId="60">
      <protection locked="0"/>
    </xf>
    <xf numFmtId="0" fontId="195" fillId="12" borderId="52" applyNumberFormat="0" applyProtection="0">
      <alignment horizontal="left" vertical="center"/>
    </xf>
    <xf numFmtId="0" fontId="81" fillId="0" borderId="28">
      <alignment horizontal="left" vertical="center"/>
    </xf>
    <xf numFmtId="0" fontId="195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27" fillId="0" borderId="67" applyNumberFormat="0" applyFill="0" applyAlignment="0" applyProtection="0"/>
    <xf numFmtId="0" fontId="259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1" fillId="2" borderId="49" applyNumberFormat="0" applyAlignment="0" applyProtection="0"/>
    <xf numFmtId="8" fontId="286" fillId="0" borderId="35"/>
    <xf numFmtId="0" fontId="134" fillId="0" borderId="9" applyNumberFormat="0" applyFill="0" applyBorder="0" applyProtection="0">
      <alignment horizontal="center"/>
    </xf>
    <xf numFmtId="0" fontId="307" fillId="4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82" fillId="2" borderId="9">
      <alignment horizontal="right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8" fontId="286" fillId="0" borderId="35"/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8" fontId="286" fillId="0" borderId="35"/>
    <xf numFmtId="10" fontId="18" fillId="0" borderId="27" applyAlignment="0">
      <protection locked="0"/>
    </xf>
    <xf numFmtId="0" fontId="196" fillId="3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10" fontId="307" fillId="12" borderId="43">
      <alignment horizontal="center"/>
      <protection locked="0"/>
    </xf>
    <xf numFmtId="0" fontId="195" fillId="3" borderId="52" applyNumberFormat="0" applyProtection="0">
      <alignment vertical="center"/>
    </xf>
    <xf numFmtId="0" fontId="195" fillId="12" borderId="55" applyNumberFormat="0" applyProtection="0">
      <alignment horizontal="left" vertical="center" indent="1"/>
    </xf>
    <xf numFmtId="0" fontId="311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9" fillId="11" borderId="22" applyNumberFormat="0" applyAlignment="0" applyProtection="0"/>
    <xf numFmtId="0" fontId="327" fillId="0" borderId="67" applyNumberFormat="0" applyFill="0" applyAlignment="0" applyProtection="0"/>
    <xf numFmtId="0" fontId="93" fillId="2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17" fontId="82" fillId="2" borderId="29" applyBorder="0">
      <alignment horizontal="center"/>
    </xf>
    <xf numFmtId="0" fontId="309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108" fillId="2" borderId="9">
      <alignment horizontal="center" vertical="center" wrapText="1"/>
    </xf>
    <xf numFmtId="0" fontId="307" fillId="29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9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202" fontId="47" fillId="0" borderId="6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8" fontId="286" fillId="0" borderId="35"/>
    <xf numFmtId="0" fontId="54" fillId="4" borderId="47" applyNumberFormat="0" applyFont="0" applyAlignment="0" applyProtection="0"/>
    <xf numFmtId="0" fontId="311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3" fillId="2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259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0" fontId="307" fillId="43" borderId="52" applyNumberFormat="0" applyProtection="0">
      <alignment horizontal="left" vertical="center" indent="1"/>
    </xf>
    <xf numFmtId="202" fontId="47" fillId="0" borderId="60"/>
    <xf numFmtId="0" fontId="311" fillId="2" borderId="49" applyNumberFormat="0" applyAlignment="0" applyProtection="0"/>
    <xf numFmtId="0" fontId="54" fillId="4" borderId="47" applyNumberFormat="0" applyFont="0" applyAlignment="0" applyProtection="0"/>
    <xf numFmtId="0" fontId="106" fillId="0" borderId="9">
      <alignment horizontal="center" vertical="top" wrapText="1"/>
      <protection hidden="1"/>
    </xf>
    <xf numFmtId="202" fontId="47" fillId="0" borderId="60"/>
    <xf numFmtId="10" fontId="18" fillId="0" borderId="27" applyAlignment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0" fontId="307" fillId="3" borderId="9">
      <protection locked="0"/>
    </xf>
    <xf numFmtId="0" fontId="93" fillId="2" borderId="22" applyNumberFormat="0" applyAlignment="0" applyProtection="0"/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65" fillId="11" borderId="22" applyNumberFormat="0" applyAlignment="0" applyProtection="0"/>
    <xf numFmtId="0" fontId="311" fillId="2" borderId="49" applyNumberFormat="0" applyAlignment="0" applyProtection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8" fontId="286" fillId="0" borderId="35"/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8" fontId="286" fillId="0" borderId="35"/>
    <xf numFmtId="0" fontId="311" fillId="2" borderId="49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7" fillId="45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34" fillId="0" borderId="9" applyNumberFormat="0" applyFill="0" applyBorder="0" applyProtection="0">
      <alignment horizontal="center"/>
    </xf>
    <xf numFmtId="297" fontId="307" fillId="0" borderId="0"/>
    <xf numFmtId="0" fontId="307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56" fillId="0" borderId="67" applyNumberFormat="0" applyFill="0" applyAlignment="0" applyProtection="0"/>
    <xf numFmtId="37" fontId="18" fillId="0" borderId="27"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253" fillId="4" borderId="47" applyNumberFormat="0" applyFont="0" applyAlignment="0" applyProtection="0"/>
    <xf numFmtId="0" fontId="197" fillId="8" borderId="52" applyNumberFormat="0" applyProtection="0">
      <alignment horizontal="right" vertical="center"/>
    </xf>
    <xf numFmtId="0" fontId="54" fillId="4" borderId="47" applyNumberFormat="0" applyFont="0" applyAlignment="0" applyProtection="0"/>
    <xf numFmtId="10" fontId="307" fillId="12" borderId="43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93" fillId="5" borderId="22" applyNumberFormat="0" applyAlignment="0" applyProtection="0"/>
    <xf numFmtId="8" fontId="286" fillId="0" borderId="35"/>
    <xf numFmtId="8" fontId="286" fillId="0" borderId="35"/>
    <xf numFmtId="0" fontId="197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16" fillId="0" borderId="60">
      <protection locked="0"/>
    </xf>
    <xf numFmtId="0" fontId="197" fillId="13" borderId="52" applyNumberFormat="0" applyProtection="0">
      <alignment horizontal="right" vertical="center"/>
    </xf>
    <xf numFmtId="202" fontId="47" fillId="0" borderId="60"/>
    <xf numFmtId="0" fontId="106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97" fillId="21" borderId="52" applyNumberFormat="0" applyProtection="0">
      <alignment horizontal="right" vertical="center"/>
    </xf>
    <xf numFmtId="8" fontId="286" fillId="0" borderId="35"/>
    <xf numFmtId="0" fontId="81" fillId="0" borderId="28">
      <alignment horizontal="left" vertical="center"/>
    </xf>
    <xf numFmtId="0" fontId="311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253" fillId="4" borderId="47" applyNumberFormat="0" applyFont="0" applyAlignment="0" applyProtection="0"/>
    <xf numFmtId="0" fontId="156" fillId="0" borderId="28" applyNumberFormat="0" applyFont="0" applyFill="0" applyBorder="0">
      <protection locked="0"/>
    </xf>
    <xf numFmtId="0" fontId="311" fillId="2" borderId="49" applyNumberFormat="0" applyAlignment="0" applyProtection="0"/>
    <xf numFmtId="8" fontId="286" fillId="0" borderId="35"/>
    <xf numFmtId="0" fontId="197" fillId="45" borderId="52" applyNumberFormat="0" applyProtection="0">
      <alignment horizontal="right" vertical="center"/>
    </xf>
    <xf numFmtId="0" fontId="45" fillId="4" borderId="9" applyNumberFormat="0" applyBorder="0" applyAlignment="0" applyProtection="0"/>
    <xf numFmtId="8" fontId="286" fillId="0" borderId="35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8" fontId="286" fillId="0" borderId="35"/>
    <xf numFmtId="0" fontId="311" fillId="2" borderId="49" applyNumberFormat="0" applyAlignment="0" applyProtection="0"/>
    <xf numFmtId="0" fontId="311" fillId="2" borderId="49" applyNumberFormat="0" applyAlignment="0" applyProtection="0"/>
    <xf numFmtId="10" fontId="307" fillId="12" borderId="43">
      <alignment horizontal="center"/>
      <protection locked="0"/>
    </xf>
    <xf numFmtId="0" fontId="197" fillId="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16" fillId="0" borderId="60">
      <protection locked="0"/>
    </xf>
    <xf numFmtId="8" fontId="286" fillId="0" borderId="35"/>
    <xf numFmtId="37" fontId="18" fillId="0" borderId="27" applyAlignment="0">
      <protection locked="0"/>
    </xf>
    <xf numFmtId="0" fontId="206" fillId="36" borderId="55" applyNumberFormat="0" applyProtection="0">
      <alignment horizontal="left" vertical="center"/>
    </xf>
    <xf numFmtId="0" fontId="256" fillId="0" borderId="67" applyNumberFormat="0" applyFill="0" applyAlignment="0" applyProtection="0"/>
    <xf numFmtId="0" fontId="195" fillId="12" borderId="55" applyNumberFormat="0" applyProtection="0">
      <alignment horizontal="left" vertical="center"/>
    </xf>
    <xf numFmtId="0" fontId="307" fillId="36" borderId="43"/>
    <xf numFmtId="44" fontId="307" fillId="0" borderId="0" applyFont="0" applyFill="0" applyBorder="0" applyAlignment="0" applyProtection="0"/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43" fontId="307" fillId="0" borderId="0" applyFont="0" applyFill="0" applyBorder="0" applyAlignment="0" applyProtection="0"/>
    <xf numFmtId="0" fontId="197" fillId="8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45" fillId="2" borderId="12">
      <alignment horizontal="center"/>
    </xf>
    <xf numFmtId="0" fontId="197" fillId="3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16" fillId="0" borderId="60">
      <protection locked="0"/>
    </xf>
    <xf numFmtId="0" fontId="311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8" fontId="286" fillId="0" borderId="35"/>
    <xf numFmtId="8" fontId="286" fillId="0" borderId="35"/>
    <xf numFmtId="0" fontId="125" fillId="4" borderId="47" applyNumberFormat="0" applyFont="0" applyAlignment="0" applyProtection="0"/>
    <xf numFmtId="8" fontId="286" fillId="0" borderId="35"/>
    <xf numFmtId="0" fontId="311" fillId="2" borderId="49" applyNumberFormat="0" applyAlignment="0" applyProtection="0"/>
    <xf numFmtId="8" fontId="286" fillId="0" borderId="35"/>
    <xf numFmtId="8" fontId="286" fillId="0" borderId="35"/>
    <xf numFmtId="0" fontId="156" fillId="0" borderId="28" applyNumberFormat="0" applyFont="0" applyFill="0" applyBorder="0">
      <protection locked="0"/>
    </xf>
    <xf numFmtId="0" fontId="307" fillId="29" borderId="43"/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311" fillId="2" borderId="49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82" fillId="2" borderId="28">
      <alignment horizontal="center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17" fontId="82" fillId="2" borderId="29" applyBorder="0">
      <alignment horizontal="center"/>
    </xf>
    <xf numFmtId="0" fontId="93" fillId="2" borderId="22" applyNumberFormat="0" applyAlignment="0" applyProtection="0"/>
    <xf numFmtId="17" fontId="82" fillId="2" borderId="29" applyBorder="0">
      <alignment horizontal="center"/>
    </xf>
    <xf numFmtId="0" fontId="265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82" fillId="2" borderId="9">
      <alignment horizontal="right"/>
    </xf>
    <xf numFmtId="37" fontId="18" fillId="0" borderId="27" applyAlignment="0">
      <protection locked="0"/>
    </xf>
    <xf numFmtId="0" fontId="265" fillId="11" borderId="22" applyNumberFormat="0" applyAlignment="0" applyProtection="0"/>
    <xf numFmtId="0" fontId="285" fillId="0" borderId="9" applyNumberFormat="0" applyBorder="0" applyAlignment="0">
      <protection locked="0"/>
    </xf>
    <xf numFmtId="0" fontId="309" fillId="11" borderId="22" applyNumberFormat="0" applyAlignment="0" applyProtection="0"/>
    <xf numFmtId="8" fontId="286" fillId="0" borderId="35"/>
    <xf numFmtId="297" fontId="307" fillId="0" borderId="0"/>
    <xf numFmtId="0" fontId="197" fillId="22" borderId="52" applyNumberFormat="0" applyProtection="0">
      <alignment horizontal="righ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0" borderId="65" applyAlignment="0"/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9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54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260" fontId="108" fillId="0" borderId="60" applyFill="0" applyAlignment="0" applyProtection="0"/>
    <xf numFmtId="0" fontId="259" fillId="2" borderId="22" applyNumberFormat="0" applyAlignment="0" applyProtection="0"/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8" borderId="52" applyNumberFormat="0" applyProtection="0">
      <alignment horizontal="right" vertical="center"/>
    </xf>
    <xf numFmtId="0" fontId="307" fillId="0" borderId="65" applyAlignment="0"/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8" fontId="286" fillId="0" borderId="35"/>
    <xf numFmtId="0" fontId="116" fillId="0" borderId="60">
      <protection locked="0"/>
    </xf>
    <xf numFmtId="0" fontId="116" fillId="0" borderId="60">
      <protection locked="0"/>
    </xf>
    <xf numFmtId="0" fontId="93" fillId="2" borderId="22" applyNumberFormat="0" applyAlignment="0" applyProtection="0"/>
    <xf numFmtId="0" fontId="311" fillId="2" borderId="49" applyNumberFormat="0" applyAlignment="0" applyProtection="0"/>
    <xf numFmtId="202" fontId="47" fillId="0" borderId="60"/>
    <xf numFmtId="0" fontId="307" fillId="12" borderId="43">
      <alignment wrapText="1"/>
      <protection locked="0"/>
    </xf>
    <xf numFmtId="8" fontId="286" fillId="0" borderId="35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197" fillId="29" borderId="52" applyNumberFormat="0" applyProtection="0">
      <alignment vertical="center"/>
    </xf>
    <xf numFmtId="8" fontId="286" fillId="0" borderId="35"/>
    <xf numFmtId="0" fontId="311" fillId="2" borderId="49" applyNumberFormat="0" applyAlignment="0" applyProtection="0"/>
    <xf numFmtId="297" fontId="307" fillId="0" borderId="0"/>
    <xf numFmtId="0" fontId="309" fillId="11" borderId="22" applyNumberFormat="0" applyAlignment="0" applyProtection="0"/>
    <xf numFmtId="0" fontId="311" fillId="2" borderId="49" applyNumberFormat="0" applyAlignment="0" applyProtection="0"/>
    <xf numFmtId="8" fontId="286" fillId="0" borderId="35"/>
    <xf numFmtId="0" fontId="311" fillId="2" borderId="49" applyNumberFormat="0" applyAlignment="0" applyProtection="0"/>
    <xf numFmtId="8" fontId="286" fillId="0" borderId="35"/>
    <xf numFmtId="8" fontId="286" fillId="0" borderId="35"/>
    <xf numFmtId="0" fontId="311" fillId="2" borderId="49" applyNumberFormat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00" fillId="0" borderId="0"/>
    <xf numFmtId="167" fontId="307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12" fillId="0" borderId="72" applyNumberFormat="0" applyFill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5" fillId="0" borderId="0"/>
    <xf numFmtId="167" fontId="307" fillId="0" borderId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0" applyNumberFormat="0" applyBorder="0" applyAlignment="0" applyProtection="0"/>
    <xf numFmtId="0" fontId="5" fillId="80" borderId="90" applyNumberFormat="0" applyFont="0" applyAlignment="0" applyProtection="0"/>
    <xf numFmtId="0" fontId="5" fillId="83" borderId="0" applyNumberFormat="0" applyBorder="0" applyAlignment="0" applyProtection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87" borderId="0" applyNumberFormat="0" applyBorder="0" applyAlignment="0" applyProtection="0"/>
    <xf numFmtId="0" fontId="5" fillId="8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0" borderId="90" applyNumberFormat="0" applyFont="0" applyAlignment="0" applyProtection="0"/>
    <xf numFmtId="0" fontId="5" fillId="8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8" borderId="0" applyNumberFormat="0" applyBorder="0" applyAlignment="0" applyProtection="0"/>
    <xf numFmtId="0" fontId="5" fillId="83" borderId="0" applyNumberFormat="0" applyBorder="0" applyAlignment="0" applyProtection="0"/>
    <xf numFmtId="0" fontId="5" fillId="88" borderId="0" applyNumberFormat="0" applyBorder="0" applyAlignment="0" applyProtection="0"/>
    <xf numFmtId="0" fontId="5" fillId="65" borderId="0" applyNumberFormat="0" applyBorder="0" applyAlignment="0" applyProtection="0"/>
    <xf numFmtId="0" fontId="5" fillId="87" borderId="0" applyNumberFormat="0" applyBorder="0" applyAlignment="0" applyProtection="0"/>
    <xf numFmtId="0" fontId="5" fillId="76" borderId="0" applyNumberFormat="0" applyBorder="0" applyAlignment="0" applyProtection="0"/>
    <xf numFmtId="0" fontId="5" fillId="63" borderId="0" applyNumberFormat="0" applyBorder="0" applyAlignment="0" applyProtection="0"/>
    <xf numFmtId="0" fontId="5" fillId="86" borderId="0" applyNumberFormat="0" applyBorder="0" applyAlignment="0" applyProtection="0"/>
    <xf numFmtId="0" fontId="5" fillId="75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0" applyNumberFormat="0" applyBorder="0" applyAlignment="0" applyProtection="0"/>
    <xf numFmtId="0" fontId="5" fillId="80" borderId="90" applyNumberFormat="0" applyFont="0" applyAlignment="0" applyProtection="0"/>
    <xf numFmtId="0" fontId="5" fillId="83" borderId="0" applyNumberFormat="0" applyBorder="0" applyAlignment="0" applyProtection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87" borderId="0" applyNumberFormat="0" applyBorder="0" applyAlignment="0" applyProtection="0"/>
    <xf numFmtId="0" fontId="5" fillId="8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0" borderId="90" applyNumberFormat="0" applyFont="0" applyAlignment="0" applyProtection="0"/>
    <xf numFmtId="0" fontId="5" fillId="8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8" borderId="0" applyNumberFormat="0" applyBorder="0" applyAlignment="0" applyProtection="0"/>
    <xf numFmtId="0" fontId="5" fillId="83" borderId="0" applyNumberFormat="0" applyBorder="0" applyAlignment="0" applyProtection="0"/>
    <xf numFmtId="0" fontId="5" fillId="88" borderId="0" applyNumberFormat="0" applyBorder="0" applyAlignment="0" applyProtection="0"/>
    <xf numFmtId="0" fontId="5" fillId="65" borderId="0" applyNumberFormat="0" applyBorder="0" applyAlignment="0" applyProtection="0"/>
    <xf numFmtId="0" fontId="5" fillId="87" borderId="0" applyNumberFormat="0" applyBorder="0" applyAlignment="0" applyProtection="0"/>
    <xf numFmtId="0" fontId="5" fillId="76" borderId="0" applyNumberFormat="0" applyBorder="0" applyAlignment="0" applyProtection="0"/>
    <xf numFmtId="0" fontId="5" fillId="63" borderId="0" applyNumberFormat="0" applyBorder="0" applyAlignment="0" applyProtection="0"/>
    <xf numFmtId="0" fontId="5" fillId="86" borderId="0" applyNumberFormat="0" applyBorder="0" applyAlignment="0" applyProtection="0"/>
    <xf numFmtId="0" fontId="5" fillId="75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0" applyNumberFormat="0" applyBorder="0" applyAlignment="0" applyProtection="0"/>
    <xf numFmtId="0" fontId="5" fillId="80" borderId="90" applyNumberFormat="0" applyFont="0" applyAlignment="0" applyProtection="0"/>
    <xf numFmtId="0" fontId="5" fillId="83" borderId="0" applyNumberFormat="0" applyBorder="0" applyAlignment="0" applyProtection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87" borderId="0" applyNumberFormat="0" applyBorder="0" applyAlignment="0" applyProtection="0"/>
    <xf numFmtId="0" fontId="5" fillId="8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0" borderId="90" applyNumberFormat="0" applyFont="0" applyAlignment="0" applyProtection="0"/>
    <xf numFmtId="0" fontId="5" fillId="8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8" borderId="0" applyNumberFormat="0" applyBorder="0" applyAlignment="0" applyProtection="0"/>
    <xf numFmtId="0" fontId="5" fillId="83" borderId="0" applyNumberFormat="0" applyBorder="0" applyAlignment="0" applyProtection="0"/>
    <xf numFmtId="0" fontId="5" fillId="88" borderId="0" applyNumberFormat="0" applyBorder="0" applyAlignment="0" applyProtection="0"/>
    <xf numFmtId="0" fontId="5" fillId="65" borderId="0" applyNumberFormat="0" applyBorder="0" applyAlignment="0" applyProtection="0"/>
    <xf numFmtId="0" fontId="5" fillId="87" borderId="0" applyNumberFormat="0" applyBorder="0" applyAlignment="0" applyProtection="0"/>
    <xf numFmtId="0" fontId="5" fillId="76" borderId="0" applyNumberFormat="0" applyBorder="0" applyAlignment="0" applyProtection="0"/>
    <xf numFmtId="0" fontId="5" fillId="63" borderId="0" applyNumberFormat="0" applyBorder="0" applyAlignment="0" applyProtection="0"/>
    <xf numFmtId="0" fontId="5" fillId="86" borderId="0" applyNumberFormat="0" applyBorder="0" applyAlignment="0" applyProtection="0"/>
    <xf numFmtId="0" fontId="5" fillId="75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90" applyNumberFormat="0" applyFont="0" applyAlignment="0" applyProtection="0"/>
    <xf numFmtId="0" fontId="5" fillId="80" borderId="90" applyNumberFormat="0" applyFont="0" applyAlignment="0" applyProtection="0"/>
    <xf numFmtId="0" fontId="5" fillId="80" borderId="90" applyNumberFormat="0" applyFont="0" applyAlignment="0" applyProtection="0"/>
    <xf numFmtId="0" fontId="5" fillId="80" borderId="90" applyNumberFormat="0" applyFont="0" applyAlignment="0" applyProtection="0"/>
    <xf numFmtId="0" fontId="5" fillId="80" borderId="90" applyNumberFormat="0" applyFont="0" applyAlignment="0" applyProtection="0"/>
    <xf numFmtId="0" fontId="5" fillId="80" borderId="9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5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5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0" fontId="4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167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323" fillId="0" borderId="0"/>
    <xf numFmtId="167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56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61" fillId="0" borderId="0" applyNumberForma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2" fillId="0" borderId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98" borderId="0" applyNumberFormat="0" applyBorder="0" applyAlignment="0" applyProtection="0"/>
    <xf numFmtId="0" fontId="3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" fillId="102" borderId="0" applyNumberFormat="0" applyBorder="0" applyAlignment="0" applyProtection="0"/>
    <xf numFmtId="0" fontId="3" fillId="103" borderId="0" applyNumberFormat="0" applyBorder="0" applyAlignment="0" applyProtection="0"/>
    <xf numFmtId="0" fontId="343" fillId="104" borderId="0" applyNumberFormat="0" applyBorder="0" applyAlignment="0" applyProtection="0"/>
    <xf numFmtId="0" fontId="343" fillId="105" borderId="0" applyNumberFormat="0" applyBorder="0" applyAlignment="0" applyProtection="0"/>
    <xf numFmtId="0" fontId="343" fillId="106" borderId="0" applyNumberFormat="0" applyBorder="0" applyAlignment="0" applyProtection="0"/>
    <xf numFmtId="0" fontId="343" fillId="107" borderId="0" applyNumberFormat="0" applyBorder="0" applyAlignment="0" applyProtection="0"/>
    <xf numFmtId="0" fontId="343" fillId="108" borderId="0" applyNumberFormat="0" applyBorder="0" applyAlignment="0" applyProtection="0"/>
    <xf numFmtId="0" fontId="343" fillId="109" borderId="0" applyNumberFormat="0" applyBorder="0" applyAlignment="0" applyProtection="0"/>
    <xf numFmtId="0" fontId="343" fillId="110" borderId="0" applyNumberFormat="0" applyBorder="0" applyAlignment="0" applyProtection="0"/>
    <xf numFmtId="0" fontId="343" fillId="111" borderId="0" applyNumberFormat="0" applyBorder="0" applyAlignment="0" applyProtection="0"/>
    <xf numFmtId="0" fontId="343" fillId="112" borderId="0" applyNumberFormat="0" applyBorder="0" applyAlignment="0" applyProtection="0"/>
    <xf numFmtId="0" fontId="343" fillId="113" borderId="0" applyNumberFormat="0" applyBorder="0" applyAlignment="0" applyProtection="0"/>
    <xf numFmtId="0" fontId="343" fillId="114" borderId="0" applyNumberFormat="0" applyBorder="0" applyAlignment="0" applyProtection="0"/>
    <xf numFmtId="0" fontId="343" fillId="115" borderId="0" applyNumberFormat="0" applyBorder="0" applyAlignment="0" applyProtection="0"/>
    <xf numFmtId="0" fontId="333" fillId="116" borderId="0" applyNumberFormat="0" applyBorder="0" applyAlignment="0" applyProtection="0"/>
    <xf numFmtId="0" fontId="337" fillId="117" borderId="85" applyNumberFormat="0" applyAlignment="0" applyProtection="0"/>
    <xf numFmtId="0" fontId="339" fillId="118" borderId="87" applyNumberFormat="0" applyAlignment="0" applyProtection="0"/>
    <xf numFmtId="43" fontId="323" fillId="0" borderId="0" applyFont="0" applyFill="0" applyBorder="0" applyAlignment="0" applyProtection="0"/>
    <xf numFmtId="41" fontId="323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2" fontId="323" fillId="0" borderId="0" applyFont="0" applyFill="0" applyBorder="0" applyAlignment="0" applyProtection="0"/>
    <xf numFmtId="0" fontId="341" fillId="0" borderId="0" applyNumberFormat="0" applyFill="0" applyBorder="0" applyAlignment="0" applyProtection="0"/>
    <xf numFmtId="0" fontId="332" fillId="119" borderId="0" applyNumberFormat="0" applyBorder="0" applyAlignment="0" applyProtection="0"/>
    <xf numFmtId="0" fontId="329" fillId="0" borderId="89" applyNumberFormat="0" applyFill="0" applyAlignment="0" applyProtection="0"/>
    <xf numFmtId="0" fontId="330" fillId="0" borderId="92" applyNumberFormat="0" applyFill="0" applyAlignment="0" applyProtection="0"/>
    <xf numFmtId="0" fontId="331" fillId="0" borderId="88" applyNumberFormat="0" applyFill="0" applyAlignment="0" applyProtection="0"/>
    <xf numFmtId="0" fontId="331" fillId="0" borderId="0" applyNumberFormat="0" applyFill="0" applyBorder="0" applyAlignment="0" applyProtection="0"/>
    <xf numFmtId="0" fontId="335" fillId="120" borderId="85" applyNumberFormat="0" applyAlignment="0" applyProtection="0"/>
    <xf numFmtId="0" fontId="338" fillId="0" borderId="91" applyNumberFormat="0" applyFill="0" applyAlignment="0" applyProtection="0"/>
    <xf numFmtId="0" fontId="334" fillId="121" borderId="0" applyNumberFormat="0" applyBorder="0" applyAlignment="0" applyProtection="0"/>
    <xf numFmtId="0" fontId="323" fillId="0" borderId="0"/>
    <xf numFmtId="0" fontId="100" fillId="0" borderId="0"/>
    <xf numFmtId="0" fontId="322" fillId="0" borderId="0"/>
    <xf numFmtId="0" fontId="322" fillId="0" borderId="0"/>
    <xf numFmtId="0" fontId="100" fillId="0" borderId="0"/>
    <xf numFmtId="0" fontId="322" fillId="0" borderId="0"/>
    <xf numFmtId="0" fontId="322" fillId="0" borderId="0"/>
    <xf numFmtId="0" fontId="322" fillId="0" borderId="0"/>
    <xf numFmtId="0" fontId="3" fillId="0" borderId="0"/>
    <xf numFmtId="0" fontId="307" fillId="0" borderId="0"/>
    <xf numFmtId="0" fontId="323" fillId="122" borderId="90" applyNumberFormat="0" applyFont="0" applyAlignment="0" applyProtection="0"/>
    <xf numFmtId="0" fontId="336" fillId="117" borderId="83" applyNumberFormat="0" applyAlignment="0" applyProtection="0"/>
    <xf numFmtId="9" fontId="323" fillId="0" borderId="0" applyFont="0" applyFill="0" applyBorder="0" applyAlignment="0" applyProtection="0"/>
    <xf numFmtId="0" fontId="363" fillId="0" borderId="0" applyNumberFormat="0" applyFill="0" applyBorder="0" applyAlignment="0" applyProtection="0"/>
    <xf numFmtId="0" fontId="342" fillId="0" borderId="84" applyNumberFormat="0" applyFill="0" applyAlignment="0" applyProtection="0"/>
    <xf numFmtId="0" fontId="34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2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1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2" fillId="0" borderId="0"/>
    <xf numFmtId="0" fontId="323" fillId="0" borderId="0"/>
    <xf numFmtId="9" fontId="323" fillId="0" borderId="0" applyFont="0" applyFill="0" applyBorder="0" applyAlignment="0" applyProtection="0"/>
    <xf numFmtId="0" fontId="322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65" fillId="7" borderId="0" applyNumberFormat="0" applyBorder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95" fillId="26" borderId="24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41" fontId="123" fillId="0" borderId="0"/>
    <xf numFmtId="0" fontId="129" fillId="8" borderId="0" applyNumberFormat="0" applyBorder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19" fillId="12" borderId="0" applyNumberFormat="0" applyFont="0" applyBorder="0" applyAlignment="0">
      <protection locked="0"/>
    </xf>
    <xf numFmtId="0" fontId="158" fillId="0" borderId="46" applyNumberFormat="0" applyFill="0" applyAlignment="0" applyProtection="0"/>
    <xf numFmtId="0" fontId="162" fillId="3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25" fillId="4" borderId="47" applyNumberFormat="0" applyFont="0" applyAlignment="0" applyProtection="0"/>
    <xf numFmtId="41" fontId="168" fillId="0" borderId="0"/>
    <xf numFmtId="297" fontId="307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116" fillId="0" borderId="60">
      <protection locked="0"/>
    </xf>
    <xf numFmtId="0" fontId="243" fillId="0" borderId="0" applyNumberForma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68" fillId="0" borderId="0"/>
    <xf numFmtId="42" fontId="307" fillId="5" borderId="0" applyBorder="0">
      <alignment horizontal="center"/>
    </xf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0" fontId="30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0" fontId="1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1" fontId="123" fillId="0" borderId="0"/>
    <xf numFmtId="8" fontId="286" fillId="0" borderId="35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0" fontId="1" fillId="0" borderId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43" fontId="307" fillId="0" borderId="0" applyFont="0" applyFill="0" applyBorder="0" applyAlignment="0" applyProtection="0"/>
    <xf numFmtId="0" fontId="54" fillId="0" borderId="0"/>
    <xf numFmtId="0" fontId="1" fillId="78" borderId="0" applyNumberFormat="0" applyBorder="0" applyAlignment="0" applyProtection="0"/>
    <xf numFmtId="43" fontId="29" fillId="0" borderId="0" applyFont="0" applyFill="0" applyBorder="0" applyAlignment="0" applyProtection="0"/>
    <xf numFmtId="0" fontId="1" fillId="80" borderId="90" applyNumberFormat="0" applyFont="0" applyAlignment="0" applyProtection="0"/>
    <xf numFmtId="0" fontId="1" fillId="83" borderId="0" applyNumberFormat="0" applyBorder="0" applyAlignment="0" applyProtection="0"/>
    <xf numFmtId="43" fontId="29" fillId="0" borderId="0" applyFont="0" applyFill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0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0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0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0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0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41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2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4" fontId="323" fillId="0" borderId="0" applyFont="0" applyFill="0" applyBorder="0" applyAlignment="0" applyProtection="0"/>
    <xf numFmtId="8" fontId="286" fillId="0" borderId="35"/>
    <xf numFmtId="0" fontId="1" fillId="0" borderId="0"/>
    <xf numFmtId="8" fontId="286" fillId="0" borderId="35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0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0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0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0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0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0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0" fontId="1" fillId="80" borderId="9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1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100" fillId="0" borderId="0"/>
  </cellStyleXfs>
  <cellXfs count="1654">
    <xf numFmtId="0" fontId="0" fillId="0" borderId="0" xfId="0" applyAlignment="1"/>
    <xf numFmtId="0" fontId="248" fillId="0" borderId="0" xfId="3010" applyFont="1" applyFill="1" applyAlignment="1">
      <alignment vertical="center"/>
    </xf>
    <xf numFmtId="326" fontId="248" fillId="0" borderId="0" xfId="2979" applyNumberFormat="1" applyFont="1" applyFill="1" applyBorder="1" applyAlignment="1">
      <alignment horizontal="right" vertical="center" wrapText="1"/>
    </xf>
    <xf numFmtId="327" fontId="248" fillId="0" borderId="0" xfId="2979" applyNumberFormat="1" applyFont="1" applyFill="1" applyBorder="1" applyAlignment="1">
      <alignment horizontal="right" vertical="center" wrapText="1"/>
    </xf>
    <xf numFmtId="328" fontId="248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168" fontId="248" fillId="0" borderId="0" xfId="2979" applyNumberFormat="1" applyFont="1" applyFill="1" applyBorder="1" applyAlignment="1">
      <alignment horizontal="right" vertical="center" wrapText="1"/>
    </xf>
    <xf numFmtId="0" fontId="248" fillId="5" borderId="0" xfId="3010" applyFont="1" applyFill="1" applyAlignment="1">
      <alignment vertical="center"/>
    </xf>
    <xf numFmtId="0" fontId="250" fillId="0" borderId="0" xfId="3010" applyFont="1" applyFill="1" applyAlignment="1">
      <alignment vertical="center"/>
    </xf>
    <xf numFmtId="0" fontId="250" fillId="0" borderId="0" xfId="3010" applyFont="1" applyFill="1" applyBorder="1" applyAlignment="1">
      <alignment horizontal="center" vertical="center" wrapText="1"/>
    </xf>
    <xf numFmtId="0" fontId="250" fillId="0" borderId="0" xfId="2979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 wrapText="1"/>
    </xf>
    <xf numFmtId="325" fontId="248" fillId="0" borderId="0" xfId="2979" applyNumberFormat="1" applyFont="1" applyFill="1" applyBorder="1" applyAlignment="1">
      <alignment horizontal="right" vertical="center" wrapText="1"/>
    </xf>
    <xf numFmtId="325" fontId="250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Alignment="1">
      <alignment vertical="center"/>
    </xf>
    <xf numFmtId="0" fontId="250" fillId="0" borderId="0" xfId="3010" applyFont="1" applyAlignment="1">
      <alignment vertical="center"/>
    </xf>
    <xf numFmtId="0" fontId="248" fillId="0" borderId="0" xfId="3010" applyFont="1" applyBorder="1" applyAlignment="1">
      <alignment vertical="center"/>
    </xf>
    <xf numFmtId="168" fontId="248" fillId="0" borderId="0" xfId="3010" applyNumberFormat="1" applyFont="1" applyAlignment="1">
      <alignment vertical="center"/>
    </xf>
    <xf numFmtId="322" fontId="248" fillId="0" borderId="0" xfId="3010" applyNumberFormat="1" applyFont="1" applyFill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48" fillId="0" borderId="0" xfId="3010" applyNumberFormat="1" applyFont="1" applyFill="1" applyBorder="1" applyAlignment="1">
      <alignment vertical="center"/>
    </xf>
    <xf numFmtId="168" fontId="250" fillId="0" borderId="0" xfId="3010" applyNumberFormat="1" applyFont="1" applyFill="1" applyAlignment="1">
      <alignment vertical="center"/>
    </xf>
    <xf numFmtId="322" fontId="248" fillId="0" borderId="0" xfId="3010" applyNumberFormat="1" applyFont="1" applyFill="1" applyBorder="1" applyAlignment="1">
      <alignment vertical="center"/>
    </xf>
    <xf numFmtId="168" fontId="248" fillId="0" borderId="0" xfId="2988" applyNumberFormat="1" applyFont="1" applyFill="1" applyBorder="1" applyAlignment="1">
      <alignment vertical="center" wrapText="1"/>
    </xf>
    <xf numFmtId="0" fontId="306" fillId="0" borderId="0" xfId="2988" applyFont="1" applyFill="1" applyAlignment="1">
      <alignment wrapText="1"/>
    </xf>
    <xf numFmtId="322" fontId="248" fillId="0" borderId="0" xfId="3010" applyNumberFormat="1" applyFont="1" applyBorder="1" applyAlignment="1">
      <alignment vertical="center"/>
    </xf>
    <xf numFmtId="168" fontId="250" fillId="0" borderId="0" xfId="3010" applyNumberFormat="1" applyFont="1" applyAlignment="1">
      <alignment vertical="center"/>
    </xf>
    <xf numFmtId="332" fontId="248" fillId="0" borderId="0" xfId="3010" applyNumberFormat="1" applyFont="1" applyFill="1" applyAlignment="1">
      <alignment vertical="center"/>
    </xf>
    <xf numFmtId="0" fontId="0" fillId="0" borderId="0" xfId="0" applyFill="1" applyAlignment="1"/>
    <xf numFmtId="332" fontId="248" fillId="0" borderId="0" xfId="3010" applyNumberFormat="1" applyFont="1" applyFill="1" applyBorder="1" applyAlignment="1">
      <alignment vertical="center"/>
    </xf>
    <xf numFmtId="168" fontId="248" fillId="58" borderId="0" xfId="3010" applyNumberFormat="1" applyFont="1" applyFill="1" applyBorder="1" applyAlignment="1">
      <alignment horizontal="center" vertical="center"/>
    </xf>
    <xf numFmtId="168" fontId="248" fillId="58" borderId="0" xfId="3010" applyNumberFormat="1" applyFont="1" applyFill="1" applyAlignment="1">
      <alignment horizontal="center" vertical="center"/>
    </xf>
    <xf numFmtId="0" fontId="250" fillId="59" borderId="0" xfId="3010" applyFont="1" applyFill="1" applyAlignment="1">
      <alignment vertical="center"/>
    </xf>
    <xf numFmtId="0" fontId="248" fillId="59" borderId="0" xfId="3010" applyFont="1" applyFill="1" applyBorder="1" applyAlignment="1">
      <alignment vertical="center"/>
    </xf>
    <xf numFmtId="0" fontId="248" fillId="59" borderId="0" xfId="3010" applyFont="1" applyFill="1" applyAlignment="1">
      <alignment horizontal="center" vertical="center"/>
    </xf>
    <xf numFmtId="168" fontId="248" fillId="59" borderId="0" xfId="3010" applyNumberFormat="1" applyFont="1" applyFill="1" applyAlignment="1">
      <alignment horizontal="center" vertical="center"/>
    </xf>
    <xf numFmtId="168" fontId="248" fillId="59" borderId="0" xfId="3010" applyNumberFormat="1" applyFont="1" applyFill="1" applyBorder="1" applyAlignment="1">
      <alignment horizontal="center" vertical="center"/>
    </xf>
    <xf numFmtId="0" fontId="315" fillId="0" borderId="0" xfId="3010" applyFont="1" applyFill="1" applyBorder="1" applyAlignment="1">
      <alignment vertical="center"/>
    </xf>
    <xf numFmtId="168" fontId="252" fillId="0" borderId="0" xfId="0" applyNumberFormat="1" applyFont="1" applyFill="1" applyBorder="1" applyAlignment="1">
      <alignment vertical="center" wrapText="1"/>
    </xf>
    <xf numFmtId="0" fontId="315" fillId="0" borderId="0" xfId="3010" applyFont="1" applyFill="1" applyAlignment="1">
      <alignment vertical="center"/>
    </xf>
    <xf numFmtId="9" fontId="248" fillId="59" borderId="0" xfId="1" applyFont="1" applyFill="1" applyAlignment="1">
      <alignment vertical="center"/>
    </xf>
    <xf numFmtId="0" fontId="248" fillId="0" borderId="0" xfId="3010" applyFont="1" applyAlignment="1">
      <alignment vertical="center"/>
    </xf>
    <xf numFmtId="0" fontId="248" fillId="0" borderId="0" xfId="3010" applyFont="1" applyFill="1" applyAlignment="1">
      <alignment vertical="center"/>
    </xf>
    <xf numFmtId="0" fontId="248" fillId="5" borderId="0" xfId="3010" applyFont="1" applyFill="1" applyAlignment="1">
      <alignment vertical="center"/>
    </xf>
    <xf numFmtId="0" fontId="248" fillId="59" borderId="0" xfId="3010" applyFont="1" applyFill="1" applyAlignment="1">
      <alignment vertical="center"/>
    </xf>
    <xf numFmtId="0" fontId="315" fillId="59" borderId="0" xfId="3010" applyFont="1" applyFill="1" applyAlignment="1">
      <alignment vertical="center"/>
    </xf>
    <xf numFmtId="0" fontId="315" fillId="59" borderId="0" xfId="3010" applyFont="1" applyFill="1" applyAlignment="1"/>
    <xf numFmtId="334" fontId="248" fillId="58" borderId="0" xfId="3010" applyNumberFormat="1" applyFont="1" applyFill="1" applyBorder="1" applyAlignment="1">
      <alignment horizontal="center" vertical="center"/>
    </xf>
    <xf numFmtId="0" fontId="308" fillId="0" borderId="0" xfId="3010" applyFont="1" applyFill="1" applyAlignment="1">
      <alignment vertical="center" wrapText="1"/>
    </xf>
    <xf numFmtId="168" fontId="319" fillId="0" borderId="0" xfId="0" applyNumberFormat="1" applyFont="1" applyFill="1" applyBorder="1" applyAlignment="1">
      <alignment horizontal="right" vertical="center" wrapText="1"/>
    </xf>
    <xf numFmtId="168" fontId="319" fillId="55" borderId="0" xfId="0" applyNumberFormat="1" applyFont="1" applyFill="1" applyBorder="1" applyAlignment="1">
      <alignment horizontal="right" vertical="center" wrapText="1"/>
    </xf>
    <xf numFmtId="0" fontId="324" fillId="0" borderId="0" xfId="2988" applyFont="1" applyFill="1" applyAlignment="1">
      <alignment horizontal="left" vertical="top" wrapText="1"/>
    </xf>
    <xf numFmtId="0" fontId="317" fillId="0" borderId="0" xfId="2988" applyFont="1" applyFill="1" applyAlignment="1">
      <alignment horizontal="right" vertical="center" wrapText="1"/>
    </xf>
    <xf numFmtId="168" fontId="319" fillId="55" borderId="0" xfId="0" applyNumberFormat="1" applyFont="1" applyFill="1" applyAlignment="1">
      <alignment horizontal="right" vertical="center" wrapText="1"/>
    </xf>
    <xf numFmtId="332" fontId="319" fillId="55" borderId="0" xfId="0" applyNumberFormat="1" applyFont="1" applyFill="1" applyBorder="1" applyAlignment="1">
      <alignment horizontal="right" vertical="center" wrapText="1"/>
    </xf>
    <xf numFmtId="334" fontId="319" fillId="0" borderId="0" xfId="0" applyNumberFormat="1" applyFont="1" applyFill="1" applyBorder="1" applyAlignment="1">
      <alignment horizontal="right" vertical="center" wrapText="1"/>
    </xf>
    <xf numFmtId="330" fontId="248" fillId="55" borderId="0" xfId="2988" applyNumberFormat="1" applyFont="1" applyFill="1" applyBorder="1" applyAlignment="1">
      <alignment horizontal="right" vertical="center" wrapText="1"/>
    </xf>
    <xf numFmtId="332" fontId="248" fillId="55" borderId="0" xfId="0" applyNumberFormat="1" applyFont="1" applyFill="1" applyBorder="1" applyAlignment="1">
      <alignment horizontal="right" vertical="center" wrapText="1"/>
    </xf>
    <xf numFmtId="331" fontId="248" fillId="55" borderId="0" xfId="2988" applyNumberFormat="1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vertical="center" wrapText="1"/>
    </xf>
    <xf numFmtId="330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52" fillId="0" borderId="0" xfId="0" applyNumberFormat="1" applyFont="1" applyFill="1" applyBorder="1" applyAlignment="1">
      <alignment horizontal="right" vertical="center" wrapText="1"/>
    </xf>
    <xf numFmtId="168" fontId="251" fillId="0" borderId="0" xfId="0" applyNumberFormat="1" applyFont="1" applyFill="1" applyBorder="1" applyAlignment="1">
      <alignment horizontal="right" vertical="center" wrapText="1"/>
    </xf>
    <xf numFmtId="0" fontId="318" fillId="0" borderId="0" xfId="2988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0" fontId="248" fillId="55" borderId="0" xfId="3010" applyFont="1" applyFill="1" applyBorder="1" applyAlignment="1">
      <alignment vertical="center"/>
    </xf>
    <xf numFmtId="0" fontId="317" fillId="0" borderId="0" xfId="3010" applyFont="1" applyFill="1" applyBorder="1" applyAlignment="1">
      <alignment horizontal="right" wrapText="1"/>
    </xf>
    <xf numFmtId="168" fontId="252" fillId="0" borderId="0" xfId="0" applyNumberFormat="1" applyFont="1" applyFill="1" applyBorder="1" applyAlignment="1">
      <alignment horizontal="right"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vertical="center"/>
    </xf>
    <xf numFmtId="0" fontId="318" fillId="0" borderId="71" xfId="3010" applyFont="1" applyFill="1" applyBorder="1" applyAlignment="1">
      <alignment horizontal="right" vertical="center"/>
    </xf>
    <xf numFmtId="0" fontId="326" fillId="0" borderId="0" xfId="3010" applyFont="1" applyFill="1" applyAlignment="1">
      <alignment vertical="center" wrapText="1"/>
    </xf>
    <xf numFmtId="168" fontId="248" fillId="54" borderId="70" xfId="3010" applyNumberFormat="1" applyFont="1" applyFill="1" applyBorder="1" applyAlignment="1">
      <alignment horizontal="right" vertical="center"/>
    </xf>
    <xf numFmtId="168" fontId="248" fillId="0" borderId="70" xfId="3010" applyNumberFormat="1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/>
    </xf>
    <xf numFmtId="168" fontId="248" fillId="0" borderId="71" xfId="3010" applyNumberFormat="1" applyFont="1" applyFill="1" applyBorder="1" applyAlignment="1">
      <alignment horizontal="right" vertical="center"/>
    </xf>
    <xf numFmtId="0" fontId="323" fillId="0" borderId="0" xfId="16678"/>
    <xf numFmtId="0" fontId="323" fillId="59" borderId="0" xfId="16678" applyFill="1"/>
    <xf numFmtId="0" fontId="357" fillId="59" borderId="0" xfId="16678" applyFont="1" applyFill="1"/>
    <xf numFmtId="339" fontId="250" fillId="54" borderId="70" xfId="15472" applyNumberFormat="1" applyFont="1" applyFill="1" applyBorder="1" applyAlignment="1">
      <alignment horizontal="right" vertical="center" wrapText="1"/>
    </xf>
    <xf numFmtId="0" fontId="24" fillId="0" borderId="0" xfId="15472" applyFont="1" applyBorder="1" applyAlignment="1">
      <alignment vertical="center"/>
    </xf>
    <xf numFmtId="0" fontId="250" fillId="0" borderId="0" xfId="3010" applyFont="1" applyFill="1" applyBorder="1" applyAlignment="1">
      <alignment horizontal="left" vertical="center" wrapText="1"/>
    </xf>
    <xf numFmtId="0" fontId="317" fillId="0" borderId="0" xfId="15472" applyFont="1" applyBorder="1" applyAlignment="1">
      <alignment horizontal="right" wrapText="1"/>
    </xf>
    <xf numFmtId="0" fontId="317" fillId="0" borderId="71" xfId="15472" applyFont="1" applyBorder="1" applyAlignment="1">
      <alignment horizontal="right" wrapText="1"/>
    </xf>
    <xf numFmtId="168" fontId="248" fillId="54" borderId="70" xfId="3010" applyNumberFormat="1" applyFont="1" applyFill="1" applyBorder="1" applyAlignment="1">
      <alignment vertical="center"/>
    </xf>
    <xf numFmtId="168" fontId="248" fillId="0" borderId="70" xfId="3010" applyNumberFormat="1" applyFont="1" applyFill="1" applyBorder="1" applyAlignment="1">
      <alignment vertical="center"/>
    </xf>
    <xf numFmtId="168" fontId="250" fillId="54" borderId="70" xfId="15472" applyNumberFormat="1" applyFont="1" applyFill="1" applyBorder="1" applyAlignment="1">
      <alignment horizontal="right" vertical="center" wrapText="1"/>
    </xf>
    <xf numFmtId="168" fontId="250" fillId="0" borderId="70" xfId="15472" applyNumberFormat="1" applyFont="1" applyFill="1" applyBorder="1" applyAlignment="1">
      <alignment horizontal="right" vertical="center" wrapText="1"/>
    </xf>
    <xf numFmtId="168" fontId="250" fillId="0" borderId="0" xfId="15472" applyNumberFormat="1" applyFont="1" applyFill="1" applyBorder="1" applyAlignment="1">
      <alignment horizontal="right" vertical="center" wrapText="1"/>
    </xf>
    <xf numFmtId="168" fontId="250" fillId="0" borderId="71" xfId="15472" applyNumberFormat="1" applyFont="1" applyFill="1" applyBorder="1" applyAlignment="1">
      <alignment horizontal="right" vertical="center" wrapText="1"/>
    </xf>
    <xf numFmtId="339" fontId="250" fillId="0" borderId="70" xfId="15472" applyNumberFormat="1" applyFont="1" applyFill="1" applyBorder="1" applyAlignment="1">
      <alignment horizontal="right" vertical="center" wrapText="1"/>
    </xf>
    <xf numFmtId="339" fontId="250" fillId="0" borderId="0" xfId="15472" applyNumberFormat="1" applyFont="1" applyFill="1" applyBorder="1" applyAlignment="1">
      <alignment horizontal="right" vertical="center" wrapText="1"/>
    </xf>
    <xf numFmtId="325" fontId="248" fillId="54" borderId="70" xfId="15472" applyNumberFormat="1" applyFont="1" applyFill="1" applyBorder="1" applyAlignment="1">
      <alignment horizontal="right" vertical="center" wrapText="1"/>
    </xf>
    <xf numFmtId="325" fontId="248" fillId="0" borderId="70" xfId="15472" applyNumberFormat="1" applyFont="1" applyFill="1" applyBorder="1" applyAlignment="1">
      <alignment horizontal="right" vertical="center" wrapText="1"/>
    </xf>
    <xf numFmtId="325" fontId="248" fillId="54" borderId="71" xfId="15472" applyNumberFormat="1" applyFont="1" applyFill="1" applyBorder="1" applyAlignment="1">
      <alignment horizontal="right" vertical="center" wrapText="1"/>
    </xf>
    <xf numFmtId="325" fontId="248" fillId="0" borderId="71" xfId="15472" applyNumberFormat="1" applyFont="1" applyFill="1" applyBorder="1" applyAlignment="1">
      <alignment horizontal="right" vertical="center" wrapText="1"/>
    </xf>
    <xf numFmtId="325" fontId="250" fillId="54" borderId="70" xfId="15472" applyNumberFormat="1" applyFont="1" applyFill="1" applyBorder="1" applyAlignment="1">
      <alignment horizontal="right" vertical="center" wrapText="1"/>
    </xf>
    <xf numFmtId="325" fontId="250" fillId="0" borderId="70" xfId="15472" applyNumberFormat="1" applyFont="1" applyFill="1" applyBorder="1" applyAlignment="1">
      <alignment horizontal="right" vertical="center" wrapText="1"/>
    </xf>
    <xf numFmtId="325" fontId="250" fillId="0" borderId="71" xfId="15472" applyNumberFormat="1" applyFont="1" applyFill="1" applyBorder="1" applyAlignment="1">
      <alignment horizontal="right" vertical="center" wrapText="1"/>
    </xf>
    <xf numFmtId="0" fontId="250" fillId="0" borderId="71" xfId="15472" applyNumberFormat="1" applyFont="1" applyFill="1" applyBorder="1" applyAlignment="1">
      <alignment horizontal="right" vertical="center" wrapText="1"/>
    </xf>
    <xf numFmtId="9" fontId="250" fillId="54" borderId="70" xfId="15472" applyNumberFormat="1" applyFont="1" applyFill="1" applyBorder="1" applyAlignment="1">
      <alignment horizontal="right" vertical="center" wrapText="1"/>
    </xf>
    <xf numFmtId="9" fontId="250" fillId="0" borderId="70" xfId="15472" applyNumberFormat="1" applyFont="1" applyFill="1" applyBorder="1" applyAlignment="1">
      <alignment horizontal="right" vertical="center" wrapText="1"/>
    </xf>
    <xf numFmtId="0" fontId="317" fillId="0" borderId="0" xfId="15472" applyFont="1" applyBorder="1" applyAlignment="1"/>
    <xf numFmtId="0" fontId="318" fillId="0" borderId="0" xfId="3010" applyFont="1" applyFill="1" applyBorder="1" applyAlignment="1">
      <alignment horizontal="right" vertical="center"/>
    </xf>
    <xf numFmtId="325" fontId="248" fillId="0" borderId="0" xfId="15472" applyNumberFormat="1" applyFont="1" applyFill="1" applyBorder="1" applyAlignment="1">
      <alignment horizontal="right" vertical="center" wrapText="1"/>
    </xf>
    <xf numFmtId="325" fontId="250" fillId="0" borderId="0" xfId="15472" applyNumberFormat="1" applyFont="1" applyFill="1" applyBorder="1" applyAlignment="1">
      <alignment horizontal="right" vertical="center" wrapText="1"/>
    </xf>
    <xf numFmtId="0" fontId="250" fillId="0" borderId="0" xfId="15472" applyNumberFormat="1" applyFont="1" applyFill="1" applyBorder="1" applyAlignment="1">
      <alignment horizontal="right" vertical="center" wrapText="1"/>
    </xf>
    <xf numFmtId="9" fontId="250" fillId="0" borderId="0" xfId="15472" applyNumberFormat="1" applyFont="1" applyFill="1" applyBorder="1" applyAlignment="1">
      <alignment horizontal="right" vertical="center" wrapText="1"/>
    </xf>
    <xf numFmtId="168" fontId="248" fillId="0" borderId="0" xfId="15472" applyNumberFormat="1" applyFont="1" applyBorder="1" applyAlignment="1">
      <alignment horizontal="right" vertical="center" wrapText="1"/>
    </xf>
    <xf numFmtId="168" fontId="250" fillId="0" borderId="70" xfId="15472" applyNumberFormat="1" applyFont="1" applyBorder="1" applyAlignment="1">
      <alignment horizontal="right" vertical="center" wrapText="1"/>
    </xf>
    <xf numFmtId="168" fontId="250" fillId="0" borderId="0" xfId="15472" applyNumberFormat="1" applyFont="1" applyBorder="1" applyAlignment="1">
      <alignment horizontal="right" vertical="center" wrapText="1"/>
    </xf>
    <xf numFmtId="168" fontId="317" fillId="0" borderId="0" xfId="15472" applyNumberFormat="1" applyFont="1" applyBorder="1" applyAlignment="1">
      <alignment horizontal="right" vertical="center" wrapText="1"/>
    </xf>
    <xf numFmtId="0" fontId="360" fillId="59" borderId="75" xfId="16678" applyFont="1" applyFill="1" applyBorder="1" applyAlignment="1">
      <alignment horizontal="center"/>
    </xf>
    <xf numFmtId="0" fontId="323" fillId="0" borderId="0" xfId="16678" applyFill="1" applyBorder="1"/>
    <xf numFmtId="0" fontId="360" fillId="59" borderId="0" xfId="16678" applyFont="1" applyFill="1" applyBorder="1" applyAlignment="1">
      <alignment horizontal="center"/>
    </xf>
    <xf numFmtId="0" fontId="323" fillId="59" borderId="0" xfId="16678" applyFill="1" applyBorder="1"/>
    <xf numFmtId="0" fontId="323" fillId="0" borderId="0" xfId="16678" applyBorder="1"/>
    <xf numFmtId="0" fontId="323" fillId="0" borderId="0" xfId="16678" applyFill="1"/>
    <xf numFmtId="211" fontId="358" fillId="59" borderId="0" xfId="4" applyNumberFormat="1" applyFont="1" applyFill="1"/>
    <xf numFmtId="332" fontId="319" fillId="55" borderId="0" xfId="8938" applyNumberFormat="1" applyFont="1" applyFill="1" applyBorder="1" applyAlignment="1">
      <alignment horizontal="right" vertical="center" wrapText="1"/>
    </xf>
    <xf numFmtId="325" fontId="248" fillId="55" borderId="0" xfId="0" applyNumberFormat="1" applyFont="1" applyFill="1" applyBorder="1" applyAlignment="1">
      <alignment horizontal="right" vertical="center" wrapText="1"/>
    </xf>
    <xf numFmtId="335" fontId="248" fillId="55" borderId="0" xfId="2988" applyNumberFormat="1" applyFont="1" applyFill="1" applyBorder="1" applyAlignment="1">
      <alignment horizontal="right" vertical="center" wrapText="1"/>
    </xf>
    <xf numFmtId="265" fontId="248" fillId="0" borderId="0" xfId="2988" applyNumberFormat="1" applyFont="1" applyFill="1" applyBorder="1" applyAlignment="1">
      <alignment horizontal="right" vertical="center" wrapText="1"/>
    </xf>
    <xf numFmtId="332" fontId="248" fillId="0" borderId="0" xfId="8938" applyNumberFormat="1" applyFont="1" applyFill="1" applyBorder="1" applyAlignment="1">
      <alignment horizontal="right" vertical="center" wrapText="1"/>
    </xf>
    <xf numFmtId="332" fontId="319" fillId="0" borderId="0" xfId="8938" applyNumberFormat="1" applyFont="1" applyFill="1" applyBorder="1" applyAlignment="1">
      <alignment horizontal="right" vertical="center" wrapText="1"/>
    </xf>
    <xf numFmtId="339" fontId="318" fillId="0" borderId="71" xfId="15472" applyNumberFormat="1" applyFont="1" applyFill="1" applyBorder="1" applyAlignment="1">
      <alignment horizontal="right" vertical="center" wrapText="1"/>
    </xf>
    <xf numFmtId="3" fontId="248" fillId="0" borderId="0" xfId="15472" applyNumberFormat="1" applyFont="1" applyBorder="1" applyAlignment="1">
      <alignment horizontal="right" wrapText="1"/>
    </xf>
    <xf numFmtId="0" fontId="248" fillId="0" borderId="0" xfId="15472" applyFont="1" applyBorder="1" applyAlignment="1">
      <alignment horizontal="right" wrapText="1"/>
    </xf>
    <xf numFmtId="168" fontId="248" fillId="0" borderId="71" xfId="15472" applyNumberFormat="1" applyFont="1" applyBorder="1" applyAlignment="1">
      <alignment horizontal="right" wrapText="1"/>
    </xf>
    <xf numFmtId="168" fontId="248" fillId="54" borderId="71" xfId="15472" applyNumberFormat="1" applyFont="1" applyFill="1" applyBorder="1" applyAlignment="1">
      <alignment horizontal="right" wrapText="1"/>
    </xf>
    <xf numFmtId="3" fontId="250" fillId="0" borderId="0" xfId="15472" applyNumberFormat="1" applyFont="1" applyBorder="1" applyAlignment="1">
      <alignment horizontal="right" vertical="center" wrapText="1"/>
    </xf>
    <xf numFmtId="323" fontId="250" fillId="54" borderId="70" xfId="15472" applyNumberFormat="1" applyFont="1" applyFill="1" applyBorder="1" applyAlignment="1">
      <alignment horizontal="right" vertical="center" wrapText="1"/>
    </xf>
    <xf numFmtId="169" fontId="250" fillId="0" borderId="0" xfId="15472" applyNumberFormat="1" applyFont="1" applyFill="1" applyBorder="1" applyAlignment="1">
      <alignment horizontal="right" vertical="center" wrapText="1"/>
    </xf>
    <xf numFmtId="169" fontId="250" fillId="0" borderId="70" xfId="15472" applyNumberFormat="1" applyFont="1" applyFill="1" applyBorder="1" applyAlignment="1">
      <alignment horizontal="right" vertical="center" wrapText="1"/>
    </xf>
    <xf numFmtId="168" fontId="361" fillId="0" borderId="0" xfId="24652" applyNumberFormat="1" applyAlignment="1">
      <alignment vertical="center"/>
    </xf>
    <xf numFmtId="0" fontId="324" fillId="55" borderId="0" xfId="0" applyFont="1" applyFill="1"/>
    <xf numFmtId="0" fontId="317" fillId="61" borderId="0" xfId="0" applyFont="1" applyFill="1" applyAlignment="1">
      <alignment horizontal="right" vertical="center" wrapText="1"/>
    </xf>
    <xf numFmtId="0" fontId="319" fillId="61" borderId="0" xfId="0" applyFont="1" applyFill="1" applyAlignment="1">
      <alignment vertical="center" wrapText="1"/>
    </xf>
    <xf numFmtId="0" fontId="320" fillId="61" borderId="71" xfId="0" applyFont="1" applyFill="1" applyBorder="1" applyAlignment="1">
      <alignment vertical="center" wrapText="1"/>
    </xf>
    <xf numFmtId="0" fontId="318" fillId="61" borderId="71" xfId="0" applyFont="1" applyFill="1" applyBorder="1" applyAlignment="1">
      <alignment horizontal="right" vertical="center" wrapText="1"/>
    </xf>
    <xf numFmtId="0" fontId="319" fillId="61" borderId="70" xfId="0" applyFont="1" applyFill="1" applyBorder="1" applyAlignment="1">
      <alignment vertical="center" wrapText="1"/>
    </xf>
    <xf numFmtId="0" fontId="319" fillId="61" borderId="71" xfId="0" applyFont="1" applyFill="1" applyBorder="1" applyAlignment="1">
      <alignment vertical="center" wrapText="1"/>
    </xf>
    <xf numFmtId="0" fontId="320" fillId="61" borderId="70" xfId="0" applyFont="1" applyFill="1" applyBorder="1" applyAlignment="1">
      <alignment vertical="center" wrapText="1"/>
    </xf>
    <xf numFmtId="0" fontId="317" fillId="55" borderId="0" xfId="0" applyFont="1" applyFill="1" applyAlignment="1">
      <alignment horizontal="right" vertical="center" wrapText="1"/>
    </xf>
    <xf numFmtId="0" fontId="318" fillId="55" borderId="71" xfId="0" applyFont="1" applyFill="1" applyBorder="1" applyAlignment="1">
      <alignment horizontal="right" vertical="center" wrapText="1"/>
    </xf>
    <xf numFmtId="0" fontId="318" fillId="0" borderId="0" xfId="15472" applyFont="1" applyBorder="1" applyAlignment="1">
      <alignment horizontal="right" wrapText="1"/>
    </xf>
    <xf numFmtId="332" fontId="248" fillId="58" borderId="0" xfId="3010" applyNumberFormat="1" applyFont="1" applyFill="1" applyBorder="1" applyAlignment="1">
      <alignment horizontal="center" vertical="center"/>
    </xf>
    <xf numFmtId="325" fontId="324" fillId="0" borderId="0" xfId="2979" applyNumberFormat="1" applyFont="1" applyFill="1" applyBorder="1" applyAlignment="1">
      <alignment horizontal="left" vertical="center" wrapText="1"/>
    </xf>
    <xf numFmtId="0" fontId="362" fillId="59" borderId="0" xfId="16678" applyFont="1" applyFill="1"/>
    <xf numFmtId="332" fontId="248" fillId="59" borderId="0" xfId="3010" applyNumberFormat="1" applyFont="1" applyFill="1" applyBorder="1" applyAlignment="1">
      <alignment horizontal="center" vertical="center"/>
    </xf>
    <xf numFmtId="168" fontId="318" fillId="0" borderId="0" xfId="0" applyNumberFormat="1" applyFont="1" applyFill="1" applyBorder="1" applyAlignment="1">
      <alignment horizontal="right" wrapText="1"/>
    </xf>
    <xf numFmtId="323" fontId="248" fillId="55" borderId="0" xfId="2988" applyNumberFormat="1" applyFont="1" applyFill="1" applyBorder="1" applyAlignment="1">
      <alignment horizontal="right" vertical="center" wrapText="1"/>
    </xf>
    <xf numFmtId="323" fontId="248" fillId="0" borderId="0" xfId="2988" applyNumberFormat="1" applyFont="1" applyFill="1" applyBorder="1" applyAlignment="1">
      <alignment horizontal="right" vertical="center" wrapText="1"/>
    </xf>
    <xf numFmtId="323" fontId="319" fillId="55" borderId="0" xfId="8938" applyNumberFormat="1" applyFont="1" applyFill="1" applyBorder="1" applyAlignment="1">
      <alignment horizontal="right" vertical="center" wrapText="1"/>
    </xf>
    <xf numFmtId="0" fontId="319" fillId="55" borderId="0" xfId="0" applyFont="1" applyFill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0" fontId="324" fillId="0" borderId="0" xfId="3010" applyFont="1" applyFill="1" applyAlignment="1">
      <alignment vertical="center" wrapText="1"/>
    </xf>
    <xf numFmtId="0" fontId="317" fillId="0" borderId="0" xfId="2988" applyFont="1" applyFill="1" applyBorder="1" applyAlignment="1">
      <alignment horizontal="right" wrapText="1"/>
    </xf>
    <xf numFmtId="0" fontId="317" fillId="0" borderId="0" xfId="2988" applyFont="1" applyFill="1" applyAlignment="1">
      <alignment horizontal="right" wrapText="1"/>
    </xf>
    <xf numFmtId="0" fontId="324" fillId="0" borderId="0" xfId="16678" applyFont="1"/>
    <xf numFmtId="279" fontId="248" fillId="58" borderId="0" xfId="3010" applyNumberFormat="1" applyFont="1" applyFill="1" applyBorder="1" applyAlignment="1">
      <alignment horizontal="center" vertical="center"/>
    </xf>
    <xf numFmtId="325" fontId="248" fillId="0" borderId="0" xfId="2988" applyNumberFormat="1" applyFont="1" applyFill="1" applyBorder="1" applyAlignment="1">
      <alignment horizontal="right" vertical="center" wrapText="1"/>
    </xf>
    <xf numFmtId="168" fontId="248" fillId="55" borderId="0" xfId="20873" applyNumberFormat="1" applyFont="1" applyFill="1" applyBorder="1" applyAlignment="1">
      <alignment horizontal="right" vertical="center" wrapText="1"/>
    </xf>
    <xf numFmtId="169" fontId="248" fillId="58" borderId="0" xfId="1" applyNumberFormat="1" applyFont="1" applyFill="1" applyBorder="1" applyAlignment="1">
      <alignment horizontal="center" vertical="center"/>
    </xf>
    <xf numFmtId="0" fontId="319" fillId="0" borderId="0" xfId="24764" applyFont="1" applyFill="1" applyBorder="1" applyAlignment="1">
      <alignment vertical="center" wrapText="1"/>
    </xf>
    <xf numFmtId="299" fontId="248" fillId="0" borderId="0" xfId="2979" applyNumberFormat="1" applyFont="1" applyFill="1" applyBorder="1" applyAlignment="1">
      <alignment horizontal="right" vertical="center" wrapText="1"/>
    </xf>
    <xf numFmtId="0" fontId="0" fillId="0" borderId="0" xfId="0" applyAlignment="1"/>
    <xf numFmtId="168" fontId="318" fillId="0" borderId="0" xfId="0" applyNumberFormat="1" applyFont="1" applyFill="1" applyBorder="1" applyAlignment="1">
      <alignment horizontal="right" vertical="center" wrapText="1"/>
    </xf>
    <xf numFmtId="0" fontId="318" fillId="0" borderId="0" xfId="2988" applyFont="1" applyFill="1" applyBorder="1" applyAlignment="1">
      <alignment horizontal="right" wrapText="1"/>
    </xf>
    <xf numFmtId="168" fontId="320" fillId="55" borderId="0" xfId="0" applyNumberFormat="1" applyFont="1" applyFill="1" applyBorder="1" applyAlignment="1">
      <alignment horizontal="right" vertical="center" wrapText="1"/>
    </xf>
    <xf numFmtId="325" fontId="248" fillId="55" borderId="0" xfId="2988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vertical="center" wrapText="1"/>
    </xf>
    <xf numFmtId="0" fontId="248" fillId="0" borderId="0" xfId="2988" applyFont="1" applyFill="1" applyBorder="1" applyAlignment="1">
      <alignment horizontal="right" vertical="center" wrapText="1"/>
    </xf>
    <xf numFmtId="330" fontId="318" fillId="0" borderId="0" xfId="2988" applyNumberFormat="1" applyFont="1" applyFill="1" applyBorder="1" applyAlignment="1">
      <alignment horizontal="right" wrapText="1"/>
    </xf>
    <xf numFmtId="168" fontId="250" fillId="55" borderId="0" xfId="2988" applyNumberFormat="1" applyFont="1" applyFill="1" applyBorder="1" applyAlignment="1">
      <alignment vertical="center" wrapText="1"/>
    </xf>
    <xf numFmtId="332" fontId="318" fillId="0" borderId="0" xfId="8938" applyNumberFormat="1" applyFont="1" applyFill="1" applyBorder="1" applyAlignment="1">
      <alignment horizontal="right" wrapText="1"/>
    </xf>
    <xf numFmtId="325" fontId="319" fillId="55" borderId="0" xfId="8938" applyNumberFormat="1" applyFont="1" applyFill="1" applyBorder="1" applyAlignment="1">
      <alignment horizontal="right" vertical="center" wrapText="1"/>
    </xf>
    <xf numFmtId="325" fontId="324" fillId="0" borderId="0" xfId="2979" applyNumberFormat="1" applyFont="1" applyFill="1" applyBorder="1" applyAlignment="1">
      <alignment horizontal="left" vertical="center"/>
    </xf>
    <xf numFmtId="9" fontId="248" fillId="58" borderId="0" xfId="1" applyNumberFormat="1" applyFont="1" applyFill="1" applyBorder="1" applyAlignment="1">
      <alignment horizontal="center" vertical="center"/>
    </xf>
    <xf numFmtId="0" fontId="248" fillId="123" borderId="0" xfId="3010" applyFont="1" applyFill="1" applyAlignment="1">
      <alignment vertical="center"/>
    </xf>
    <xf numFmtId="168" fontId="250" fillId="0" borderId="0" xfId="2988" applyNumberFormat="1" applyFont="1" applyFill="1" applyBorder="1" applyAlignment="1">
      <alignment horizontal="right" vertical="center" wrapText="1"/>
    </xf>
    <xf numFmtId="0" fontId="318" fillId="0" borderId="0" xfId="3010" applyFont="1" applyFill="1" applyAlignment="1">
      <alignment horizontal="right" vertical="center"/>
    </xf>
    <xf numFmtId="340" fontId="248" fillId="0" borderId="0" xfId="15472" applyNumberFormat="1" applyFont="1" applyFill="1" applyBorder="1" applyAlignment="1">
      <alignment horizontal="right" vertical="center" wrapText="1"/>
    </xf>
    <xf numFmtId="340" fontId="248" fillId="0" borderId="70" xfId="15472" applyNumberFormat="1" applyFont="1" applyFill="1" applyBorder="1" applyAlignment="1">
      <alignment horizontal="right" vertical="center" wrapText="1"/>
    </xf>
    <xf numFmtId="0" fontId="319" fillId="61" borderId="0" xfId="0" applyFont="1" applyFill="1" applyAlignment="1">
      <alignment horizontal="right" vertical="center" wrapText="1"/>
    </xf>
    <xf numFmtId="0" fontId="0" fillId="0" borderId="0" xfId="0" applyAlignment="1"/>
    <xf numFmtId="0" fontId="324" fillId="0" borderId="0" xfId="17255" applyFont="1" applyFill="1" applyAlignment="1">
      <alignment horizontal="left" vertical="center" wrapText="1"/>
    </xf>
    <xf numFmtId="0" fontId="324" fillId="0" borderId="0" xfId="17255" applyFont="1" applyFill="1" applyAlignment="1">
      <alignment vertical="center" wrapText="1"/>
    </xf>
    <xf numFmtId="0" fontId="307" fillId="0" borderId="71" xfId="0" applyFont="1" applyBorder="1" applyAlignment="1"/>
    <xf numFmtId="0" fontId="248" fillId="58" borderId="0" xfId="3010" applyNumberFormat="1" applyFont="1" applyFill="1" applyBorder="1" applyAlignment="1">
      <alignment horizontal="center" vertical="center"/>
    </xf>
    <xf numFmtId="0" fontId="368" fillId="0" borderId="0" xfId="2988" applyFont="1" applyFill="1" applyAlignment="1">
      <alignment vertical="center" wrapText="1"/>
    </xf>
    <xf numFmtId="348" fontId="248" fillId="58" borderId="0" xfId="3010" applyNumberFormat="1" applyFont="1" applyFill="1" applyBorder="1" applyAlignment="1">
      <alignment horizontal="center" vertical="center"/>
    </xf>
    <xf numFmtId="0" fontId="248" fillId="0" borderId="0" xfId="3010" applyFont="1" applyAlignment="1">
      <alignment horizontal="right" vertical="center"/>
    </xf>
    <xf numFmtId="0" fontId="325" fillId="0" borderId="0" xfId="0" applyFont="1" applyAlignment="1"/>
    <xf numFmtId="168" fontId="248" fillId="54" borderId="71" xfId="3010" applyNumberFormat="1" applyFont="1" applyFill="1" applyBorder="1" applyAlignment="1">
      <alignment horizontal="right" vertical="center"/>
    </xf>
    <xf numFmtId="0" fontId="0" fillId="0" borderId="0" xfId="0"/>
    <xf numFmtId="0" fontId="315" fillId="59" borderId="0" xfId="3010" applyFont="1" applyFill="1" applyBorder="1" applyAlignment="1">
      <alignment vertical="center"/>
    </xf>
    <xf numFmtId="9" fontId="248" fillId="59" borderId="0" xfId="1" applyFont="1" applyFill="1" applyBorder="1" applyAlignment="1">
      <alignment horizontal="center" vertical="center"/>
    </xf>
    <xf numFmtId="0" fontId="248" fillId="59" borderId="0" xfId="3010" applyNumberFormat="1" applyFont="1" applyFill="1" applyAlignment="1">
      <alignment vertical="center"/>
    </xf>
    <xf numFmtId="0" fontId="248" fillId="0" borderId="0" xfId="3010" applyFont="1" applyBorder="1" applyAlignment="1">
      <alignment horizontal="right" vertical="center"/>
    </xf>
    <xf numFmtId="0" fontId="248" fillId="0" borderId="0" xfId="3010" applyFont="1" applyFill="1" applyAlignment="1">
      <alignment horizontal="center" vertical="center"/>
    </xf>
    <xf numFmtId="168" fontId="248" fillId="0" borderId="0" xfId="2988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wrapText="1"/>
    </xf>
    <xf numFmtId="0" fontId="250" fillId="0" borderId="0" xfId="2988" applyFont="1" applyFill="1" applyBorder="1" applyAlignment="1">
      <alignment horizontal="right" vertical="center" wrapText="1"/>
    </xf>
    <xf numFmtId="332" fontId="248" fillId="0" borderId="0" xfId="2988" applyNumberFormat="1" applyFont="1" applyFill="1" applyBorder="1" applyAlignment="1">
      <alignment horizontal="right" vertical="center" wrapText="1"/>
    </xf>
    <xf numFmtId="0" fontId="307" fillId="0" borderId="0" xfId="0" applyFont="1" applyAlignment="1"/>
    <xf numFmtId="338" fontId="248" fillId="58" borderId="0" xfId="3010" applyNumberFormat="1" applyFont="1" applyFill="1" applyBorder="1" applyAlignment="1">
      <alignment horizontal="center" vertical="center"/>
    </xf>
    <xf numFmtId="332" fontId="369" fillId="0" borderId="0" xfId="0" applyNumberFormat="1" applyFont="1" applyFill="1" applyBorder="1" applyAlignment="1">
      <alignment horizontal="right" vertical="center" wrapText="1"/>
    </xf>
    <xf numFmtId="325" fontId="324" fillId="0" borderId="0" xfId="2979" applyNumberFormat="1" applyFont="1" applyFill="1" applyBorder="1" applyAlignment="1">
      <alignment horizontal="left" vertical="center" wrapText="1"/>
    </xf>
    <xf numFmtId="0" fontId="372" fillId="0" borderId="0" xfId="15472" applyFont="1" applyBorder="1" applyAlignment="1">
      <alignment vertical="center"/>
    </xf>
    <xf numFmtId="0" fontId="317" fillId="0" borderId="70" xfId="15472" applyFont="1" applyBorder="1" applyAlignment="1">
      <alignment horizontal="right" wrapText="1"/>
    </xf>
    <xf numFmtId="168" fontId="318" fillId="0" borderId="71" xfId="15472" applyNumberFormat="1" applyFont="1" applyBorder="1" applyAlignment="1">
      <alignment horizontal="right" wrapText="1"/>
    </xf>
    <xf numFmtId="168" fontId="248" fillId="0" borderId="70" xfId="15472" applyNumberFormat="1" applyFont="1" applyBorder="1" applyAlignment="1">
      <alignment horizontal="right" wrapText="1"/>
    </xf>
    <xf numFmtId="168" fontId="248" fillId="54" borderId="70" xfId="15472" applyNumberFormat="1" applyFont="1" applyFill="1" applyBorder="1" applyAlignment="1">
      <alignment horizontal="right" wrapText="1"/>
    </xf>
    <xf numFmtId="330" fontId="323" fillId="59" borderId="0" xfId="1" applyNumberFormat="1" applyFont="1" applyFill="1"/>
    <xf numFmtId="168" fontId="323" fillId="0" borderId="0" xfId="16678" applyNumberFormat="1"/>
    <xf numFmtId="340" fontId="248" fillId="54" borderId="70" xfId="15472" applyNumberFormat="1" applyFont="1" applyFill="1" applyBorder="1" applyAlignment="1">
      <alignment horizontal="right" vertical="center" wrapText="1"/>
    </xf>
    <xf numFmtId="0" fontId="323" fillId="59" borderId="0" xfId="16678" applyNumberFormat="1" applyFill="1"/>
    <xf numFmtId="9" fontId="323" fillId="59" borderId="0" xfId="1" applyNumberFormat="1" applyFont="1" applyFill="1" applyAlignment="1">
      <alignment horizontal="center"/>
    </xf>
    <xf numFmtId="0" fontId="324" fillId="0" borderId="0" xfId="3010" applyFont="1" applyFill="1" applyAlignment="1">
      <alignment horizontal="left" vertical="center" wrapText="1"/>
    </xf>
    <xf numFmtId="0" fontId="317" fillId="55" borderId="0" xfId="2988" applyFont="1" applyFill="1" applyAlignment="1">
      <alignment horizontal="right" wrapText="1"/>
    </xf>
    <xf numFmtId="0" fontId="0" fillId="0" borderId="0" xfId="0" applyAlignment="1"/>
    <xf numFmtId="0" fontId="315" fillId="59" borderId="0" xfId="3010" applyFont="1" applyFill="1" applyAlignment="1">
      <alignment horizontal="right" vertical="center" indent="1"/>
    </xf>
    <xf numFmtId="0" fontId="248" fillId="59" borderId="0" xfId="3010" applyFont="1" applyFill="1" applyAlignment="1">
      <alignment horizontal="left" vertical="center" indent="2"/>
    </xf>
    <xf numFmtId="0" fontId="248" fillId="59" borderId="0" xfId="3010" applyFont="1" applyFill="1" applyAlignment="1">
      <alignment horizontal="right" vertical="center"/>
    </xf>
    <xf numFmtId="0" fontId="374" fillId="59" borderId="0" xfId="16678" applyFont="1" applyFill="1"/>
    <xf numFmtId="9" fontId="248" fillId="59" borderId="0" xfId="3010" applyNumberFormat="1" applyFont="1" applyFill="1" applyAlignment="1">
      <alignment horizontal="center" vertical="center"/>
    </xf>
    <xf numFmtId="0" fontId="0" fillId="0" borderId="0" xfId="0" applyAlignment="1"/>
    <xf numFmtId="324" fontId="248" fillId="54" borderId="0" xfId="2979" applyNumberFormat="1" applyFont="1" applyFill="1" applyBorder="1" applyAlignment="1">
      <alignment horizontal="right" vertical="center" wrapText="1"/>
    </xf>
    <xf numFmtId="324" fontId="248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0" fontId="315" fillId="0" borderId="0" xfId="3010" applyFont="1" applyFill="1" applyBorder="1" applyAlignment="1">
      <alignment horizontal="center" vertical="center" wrapText="1"/>
    </xf>
    <xf numFmtId="0" fontId="315" fillId="0" borderId="0" xfId="3010" applyFont="1" applyFill="1" applyBorder="1" applyAlignment="1">
      <alignment horizontal="center" vertical="center"/>
    </xf>
    <xf numFmtId="168" fontId="252" fillId="0" borderId="0" xfId="0" applyNumberFormat="1" applyFont="1" applyFill="1" applyBorder="1" applyAlignment="1">
      <alignment horizontal="center" vertical="center" wrapText="1"/>
    </xf>
    <xf numFmtId="332" fontId="248" fillId="0" borderId="0" xfId="3010" applyNumberFormat="1" applyFont="1" applyFill="1" applyAlignment="1">
      <alignment horizontal="center" vertical="center"/>
    </xf>
    <xf numFmtId="324" fontId="248" fillId="54" borderId="0" xfId="2979" applyNumberFormat="1" applyFont="1" applyFill="1" applyBorder="1" applyAlignment="1">
      <alignment horizontal="center" vertical="center" wrapText="1"/>
    </xf>
    <xf numFmtId="168" fontId="248" fillId="0" borderId="0" xfId="301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48" fillId="0" borderId="0" xfId="3010" applyFont="1" applyFill="1" applyBorder="1" applyAlignment="1">
      <alignment horizontal="center" vertical="center"/>
    </xf>
    <xf numFmtId="332" fontId="248" fillId="0" borderId="0" xfId="3010" applyNumberFormat="1" applyFont="1" applyFill="1" applyBorder="1" applyAlignment="1">
      <alignment horizontal="center" vertical="center"/>
    </xf>
    <xf numFmtId="0" fontId="315" fillId="59" borderId="0" xfId="3010" applyFont="1" applyFill="1" applyAlignment="1">
      <alignment horizontal="center" vertical="center"/>
    </xf>
    <xf numFmtId="0" fontId="182" fillId="125" borderId="0" xfId="0" applyFont="1" applyFill="1" applyAlignment="1"/>
    <xf numFmtId="0" fontId="315" fillId="125" borderId="0" xfId="3010" applyFont="1" applyFill="1" applyAlignment="1">
      <alignment vertical="center"/>
    </xf>
    <xf numFmtId="0" fontId="248" fillId="59" borderId="0" xfId="3010" applyFont="1" applyFill="1" applyAlignment="1"/>
    <xf numFmtId="169" fontId="248" fillId="58" borderId="0" xfId="3010" applyNumberFormat="1" applyFont="1" applyFill="1" applyAlignment="1"/>
    <xf numFmtId="332" fontId="248" fillId="59" borderId="0" xfId="3010" applyNumberFormat="1" applyFont="1" applyFill="1" applyAlignment="1">
      <alignment horizontal="center"/>
    </xf>
    <xf numFmtId="9" fontId="248" fillId="59" borderId="0" xfId="1" applyFont="1" applyFill="1" applyAlignment="1">
      <alignment horizontal="center"/>
    </xf>
    <xf numFmtId="169" fontId="248" fillId="58" borderId="0" xfId="3010" applyNumberFormat="1" applyFont="1" applyFill="1" applyAlignment="1">
      <alignment vertical="center"/>
    </xf>
    <xf numFmtId="9" fontId="248" fillId="59" borderId="0" xfId="1" applyFont="1" applyFill="1" applyAlignment="1">
      <alignment horizontal="center" vertical="center"/>
    </xf>
    <xf numFmtId="9" fontId="248" fillId="58" borderId="0" xfId="1" applyFont="1" applyFill="1" applyBorder="1" applyAlignment="1">
      <alignment horizontal="center" vertical="center"/>
    </xf>
    <xf numFmtId="0" fontId="315" fillId="59" borderId="0" xfId="3010" applyFont="1" applyFill="1" applyAlignment="1">
      <alignment horizontal="center"/>
    </xf>
    <xf numFmtId="350" fontId="248" fillId="59" borderId="0" xfId="3010" applyNumberFormat="1" applyFont="1" applyFill="1" applyAlignment="1">
      <alignment vertical="center"/>
    </xf>
    <xf numFmtId="325" fontId="324" fillId="0" borderId="0" xfId="2979" applyNumberFormat="1" applyFont="1" applyFill="1" applyBorder="1" applyAlignment="1">
      <alignment horizontal="left" vertical="center" wrapText="1"/>
    </xf>
    <xf numFmtId="0" fontId="375" fillId="0" borderId="0" xfId="34621" applyFont="1" applyAlignment="1"/>
    <xf numFmtId="0" fontId="248" fillId="0" borderId="0" xfId="34621" applyFont="1" applyAlignment="1">
      <alignment horizontal="right"/>
    </xf>
    <xf numFmtId="0" fontId="248" fillId="59" borderId="100" xfId="3010" applyFont="1" applyFill="1" applyBorder="1" applyAlignment="1">
      <alignment vertical="center"/>
    </xf>
    <xf numFmtId="0" fontId="248" fillId="59" borderId="101" xfId="3010" applyFont="1" applyFill="1" applyBorder="1" applyAlignment="1">
      <alignment vertical="center"/>
    </xf>
    <xf numFmtId="0" fontId="248" fillId="59" borderId="102" xfId="3010" applyFont="1" applyFill="1" applyBorder="1" applyAlignment="1">
      <alignment vertical="center"/>
    </xf>
    <xf numFmtId="9" fontId="248" fillId="0" borderId="0" xfId="3010" applyNumberFormat="1" applyFont="1" applyFill="1" applyAlignment="1">
      <alignment vertical="center"/>
    </xf>
    <xf numFmtId="330" fontId="248" fillId="0" borderId="0" xfId="3010" applyNumberFormat="1" applyFont="1" applyFill="1" applyAlignment="1">
      <alignment vertical="center"/>
    </xf>
    <xf numFmtId="9" fontId="248" fillId="59" borderId="0" xfId="1" applyNumberFormat="1" applyFont="1" applyFill="1" applyBorder="1" applyAlignment="1">
      <alignment horizontal="center" vertical="center"/>
    </xf>
    <xf numFmtId="169" fontId="248" fillId="59" borderId="0" xfId="1" applyNumberFormat="1" applyFont="1" applyFill="1" applyAlignment="1">
      <alignment horizontal="center" vertical="center"/>
    </xf>
    <xf numFmtId="9" fontId="248" fillId="59" borderId="0" xfId="1" applyNumberFormat="1" applyFont="1" applyFill="1" applyAlignment="1">
      <alignment horizontal="center" vertical="center"/>
    </xf>
    <xf numFmtId="355" fontId="248" fillId="0" borderId="0" xfId="3010" applyNumberFormat="1" applyFont="1" applyAlignment="1">
      <alignment vertical="center"/>
    </xf>
    <xf numFmtId="353" fontId="248" fillId="0" borderId="0" xfId="3010" applyNumberFormat="1" applyFont="1" applyAlignment="1">
      <alignment vertical="center"/>
    </xf>
    <xf numFmtId="0" fontId="324" fillId="0" borderId="0" xfId="3010" applyFont="1" applyFill="1" applyAlignment="1">
      <alignment vertical="center"/>
    </xf>
    <xf numFmtId="0" fontId="317" fillId="61" borderId="0" xfId="0" applyFont="1" applyFill="1" applyAlignment="1">
      <alignment horizontal="left" wrapText="1"/>
    </xf>
    <xf numFmtId="0" fontId="317" fillId="61" borderId="0" xfId="0" applyFont="1" applyFill="1" applyAlignment="1">
      <alignment horizontal="right" wrapText="1"/>
    </xf>
    <xf numFmtId="0" fontId="317" fillId="0" borderId="0" xfId="0" applyFont="1" applyFill="1" applyBorder="1" applyAlignment="1">
      <alignment horizontal="right" wrapText="1"/>
    </xf>
    <xf numFmtId="0" fontId="317" fillId="61" borderId="0" xfId="0" applyFont="1" applyFill="1" applyBorder="1" applyAlignment="1">
      <alignment horizontal="right" wrapText="1"/>
    </xf>
    <xf numFmtId="168" fontId="248" fillId="0" borderId="97" xfId="34624" applyNumberFormat="1" applyFont="1" applyFill="1" applyBorder="1" applyAlignment="1">
      <alignment horizontal="right" wrapText="1"/>
    </xf>
    <xf numFmtId="0" fontId="248" fillId="61" borderId="0" xfId="34671" applyFont="1" applyFill="1" applyBorder="1" applyAlignment="1">
      <alignment horizontal="left" wrapText="1"/>
    </xf>
    <xf numFmtId="0" fontId="319" fillId="0" borderId="70" xfId="17255" applyFont="1" applyFill="1" applyBorder="1" applyAlignment="1">
      <alignment vertical="center" wrapText="1"/>
    </xf>
    <xf numFmtId="0" fontId="319" fillId="0" borderId="71" xfId="17255" applyFont="1" applyFill="1" applyBorder="1" applyAlignment="1">
      <alignment vertical="center" wrapText="1"/>
    </xf>
    <xf numFmtId="0" fontId="320" fillId="0" borderId="70" xfId="17255" applyFont="1" applyFill="1" applyBorder="1" applyAlignment="1">
      <alignment vertical="center" wrapText="1"/>
    </xf>
    <xf numFmtId="0" fontId="319" fillId="0" borderId="0" xfId="17255" applyFont="1" applyFill="1" applyAlignment="1">
      <alignment vertical="center" wrapText="1"/>
    </xf>
    <xf numFmtId="0" fontId="319" fillId="0" borderId="0" xfId="17255" applyFont="1" applyFill="1" applyBorder="1" applyAlignment="1">
      <alignment vertical="center" wrapText="1"/>
    </xf>
    <xf numFmtId="0" fontId="319" fillId="61" borderId="0" xfId="17255" applyFont="1" applyFill="1" applyBorder="1" applyAlignment="1">
      <alignment vertical="center" wrapText="1"/>
    </xf>
    <xf numFmtId="0" fontId="321" fillId="0" borderId="71" xfId="17255" applyFont="1" applyFill="1" applyBorder="1" applyAlignment="1">
      <alignment vertical="center" wrapText="1"/>
    </xf>
    <xf numFmtId="324" fontId="248" fillId="54" borderId="0" xfId="2979" applyNumberFormat="1" applyFont="1" applyFill="1" applyBorder="1" applyAlignment="1">
      <alignment horizontal="right" vertical="center" wrapText="1"/>
    </xf>
    <xf numFmtId="324" fontId="248" fillId="0" borderId="0" xfId="2979" applyNumberFormat="1" applyFont="1" applyFill="1" applyBorder="1" applyAlignment="1">
      <alignment horizontal="right" vertical="center" wrapText="1"/>
    </xf>
    <xf numFmtId="168" fontId="367" fillId="0" borderId="70" xfId="3010" applyNumberFormat="1" applyFont="1" applyFill="1" applyBorder="1" applyAlignment="1">
      <alignment horizontal="right" vertical="center"/>
    </xf>
    <xf numFmtId="168" fontId="310" fillId="0" borderId="71" xfId="3010" applyNumberFormat="1" applyFont="1" applyFill="1" applyBorder="1" applyAlignment="1">
      <alignment horizontal="right" vertical="center"/>
    </xf>
    <xf numFmtId="168" fontId="370" fillId="0" borderId="0" xfId="3010" applyNumberFormat="1" applyFont="1" applyFill="1" applyBorder="1" applyAlignment="1">
      <alignment horizontal="right" vertical="center"/>
    </xf>
    <xf numFmtId="330" fontId="319" fillId="0" borderId="70" xfId="3010" applyNumberFormat="1" applyFont="1" applyFill="1" applyBorder="1" applyAlignment="1">
      <alignment horizontal="right" vertical="center"/>
    </xf>
    <xf numFmtId="349" fontId="319" fillId="0" borderId="0" xfId="3010" applyNumberFormat="1" applyFont="1" applyFill="1" applyBorder="1" applyAlignment="1">
      <alignment horizontal="right" vertical="center"/>
    </xf>
    <xf numFmtId="331" fontId="248" fillId="54" borderId="0" xfId="3010" quotePrefix="1" applyNumberFormat="1" applyFont="1" applyFill="1" applyBorder="1" applyAlignment="1">
      <alignment horizontal="right" vertical="center"/>
    </xf>
    <xf numFmtId="331" fontId="319" fillId="0" borderId="0" xfId="3010" quotePrefix="1" applyNumberFormat="1" applyFont="1" applyFill="1" applyBorder="1" applyAlignment="1">
      <alignment horizontal="right" vertical="center"/>
    </xf>
    <xf numFmtId="330" fontId="319" fillId="0" borderId="0" xfId="3010" applyNumberFormat="1" applyFont="1" applyFill="1" applyBorder="1" applyAlignment="1">
      <alignment horizontal="right" vertical="center"/>
    </xf>
    <xf numFmtId="9" fontId="319" fillId="0" borderId="0" xfId="3010" applyNumberFormat="1" applyFont="1" applyFill="1" applyBorder="1" applyAlignment="1">
      <alignment horizontal="right" vertical="center"/>
    </xf>
    <xf numFmtId="10" fontId="248" fillId="0" borderId="0" xfId="24801" applyNumberFormat="1" applyFont="1" applyFill="1" applyBorder="1" applyAlignment="1">
      <alignment horizontal="right" vertical="center"/>
    </xf>
    <xf numFmtId="330" fontId="248" fillId="54" borderId="0" xfId="3010" quotePrefix="1" applyNumberFormat="1" applyFont="1" applyFill="1" applyBorder="1" applyAlignment="1">
      <alignment horizontal="right" vertical="center"/>
    </xf>
    <xf numFmtId="330" fontId="319" fillId="0" borderId="0" xfId="3010" quotePrefix="1" applyNumberFormat="1" applyFont="1" applyFill="1" applyBorder="1" applyAlignment="1">
      <alignment horizontal="right" vertical="center"/>
    </xf>
    <xf numFmtId="330" fontId="248" fillId="0" borderId="0" xfId="3010" applyNumberFormat="1" applyFont="1" applyFill="1" applyBorder="1" applyAlignment="1">
      <alignment horizontal="right" vertical="center"/>
    </xf>
    <xf numFmtId="0" fontId="250" fillId="0" borderId="71" xfId="3010" applyFont="1" applyBorder="1" applyAlignment="1">
      <alignment vertical="center"/>
    </xf>
    <xf numFmtId="0" fontId="250" fillId="0" borderId="0" xfId="3010" applyFont="1" applyFill="1" applyBorder="1" applyAlignment="1">
      <alignment vertical="center"/>
    </xf>
    <xf numFmtId="0" fontId="248" fillId="0" borderId="71" xfId="3010" applyFont="1" applyBorder="1" applyAlignment="1">
      <alignment horizontal="right" vertical="center"/>
    </xf>
    <xf numFmtId="0" fontId="248" fillId="61" borderId="71" xfId="24797" applyFont="1" applyFill="1" applyBorder="1" applyAlignment="1">
      <alignment horizontal="right" wrapText="1"/>
    </xf>
    <xf numFmtId="349" fontId="248" fillId="54" borderId="70" xfId="3010" applyNumberFormat="1" applyFont="1" applyFill="1" applyBorder="1" applyAlignment="1">
      <alignment horizontal="right" vertical="center"/>
    </xf>
    <xf numFmtId="349" fontId="248" fillId="54" borderId="0" xfId="3010" applyNumberFormat="1" applyFont="1" applyFill="1" applyBorder="1" applyAlignment="1">
      <alignment horizontal="right" vertical="center"/>
    </xf>
    <xf numFmtId="349" fontId="248" fillId="54" borderId="71" xfId="3010" applyNumberFormat="1" applyFont="1" applyFill="1" applyBorder="1" applyAlignment="1">
      <alignment horizontal="right" vertical="center"/>
    </xf>
    <xf numFmtId="349" fontId="250" fillId="54" borderId="70" xfId="3010" applyNumberFormat="1" applyFont="1" applyFill="1" applyBorder="1" applyAlignment="1">
      <alignment horizontal="right" vertical="center"/>
    </xf>
    <xf numFmtId="349" fontId="371" fillId="0" borderId="0" xfId="3010" applyNumberFormat="1" applyFont="1" applyFill="1" applyBorder="1" applyAlignment="1">
      <alignment horizontal="right" vertical="center"/>
    </xf>
    <xf numFmtId="332" fontId="248" fillId="54" borderId="0" xfId="3010" applyNumberFormat="1" applyFont="1" applyFill="1" applyBorder="1" applyAlignment="1">
      <alignment horizontal="right" vertical="center"/>
    </xf>
    <xf numFmtId="332" fontId="248" fillId="0" borderId="0" xfId="3010" applyNumberFormat="1" applyFont="1" applyFill="1" applyBorder="1" applyAlignment="1">
      <alignment horizontal="right" vertical="center"/>
    </xf>
    <xf numFmtId="332" fontId="250" fillId="54" borderId="70" xfId="3010" applyNumberFormat="1" applyFont="1" applyFill="1" applyBorder="1" applyAlignment="1">
      <alignment horizontal="right" vertical="center"/>
    </xf>
    <xf numFmtId="332" fontId="250" fillId="0" borderId="70" xfId="3010" applyNumberFormat="1" applyFont="1" applyFill="1" applyBorder="1" applyAlignment="1">
      <alignment horizontal="right" vertical="center"/>
    </xf>
    <xf numFmtId="332" fontId="250" fillId="0" borderId="0" xfId="3010" applyNumberFormat="1" applyFont="1" applyFill="1" applyBorder="1" applyAlignment="1">
      <alignment horizontal="right" vertical="center"/>
    </xf>
    <xf numFmtId="332" fontId="248" fillId="0" borderId="71" xfId="3010" applyNumberFormat="1" applyFont="1" applyBorder="1" applyAlignment="1">
      <alignment horizontal="right" vertical="center"/>
    </xf>
    <xf numFmtId="0" fontId="248" fillId="61" borderId="97" xfId="34671" applyFont="1" applyFill="1" applyBorder="1" applyAlignment="1">
      <alignment horizontal="left" wrapText="1"/>
    </xf>
    <xf numFmtId="169" fontId="248" fillId="0" borderId="0" xfId="3010" applyNumberFormat="1" applyFont="1" applyFill="1" applyBorder="1" applyAlignment="1">
      <alignment horizontal="right" vertical="center"/>
    </xf>
    <xf numFmtId="9" fontId="248" fillId="54" borderId="0" xfId="3010" applyNumberFormat="1" applyFont="1" applyFill="1" applyBorder="1" applyAlignment="1">
      <alignment horizontal="right" vertical="center"/>
    </xf>
    <xf numFmtId="9" fontId="248" fillId="0" borderId="0" xfId="3010" applyNumberFormat="1" applyFont="1" applyFill="1" applyBorder="1" applyAlignment="1">
      <alignment horizontal="right" vertical="center"/>
    </xf>
    <xf numFmtId="9" fontId="248" fillId="0" borderId="0" xfId="3010" applyNumberFormat="1" applyFont="1" applyFill="1" applyAlignment="1">
      <alignment horizontal="right" vertical="center" wrapText="1"/>
    </xf>
    <xf numFmtId="330" fontId="248" fillId="54" borderId="70" xfId="3010" quotePrefix="1" applyNumberFormat="1" applyFont="1" applyFill="1" applyBorder="1" applyAlignment="1">
      <alignment horizontal="right" vertical="center"/>
    </xf>
    <xf numFmtId="330" fontId="319" fillId="0" borderId="70" xfId="3010" quotePrefix="1" applyNumberFormat="1" applyFont="1" applyFill="1" applyBorder="1" applyAlignment="1">
      <alignment horizontal="right" vertical="center"/>
    </xf>
    <xf numFmtId="0" fontId="248" fillId="0" borderId="0" xfId="3010" applyFont="1" applyFill="1" applyBorder="1" applyAlignment="1">
      <alignment vertical="center" wrapText="1"/>
    </xf>
    <xf numFmtId="349" fontId="250" fillId="0" borderId="0" xfId="3010" applyNumberFormat="1" applyFont="1" applyFill="1" applyBorder="1" applyAlignment="1">
      <alignment horizontal="right" vertical="center"/>
    </xf>
    <xf numFmtId="349" fontId="320" fillId="0" borderId="0" xfId="3010" applyNumberFormat="1" applyFont="1" applyFill="1" applyBorder="1" applyAlignment="1">
      <alignment horizontal="right" vertical="center"/>
    </xf>
    <xf numFmtId="325" fontId="248" fillId="54" borderId="70" xfId="3010" quotePrefix="1" applyNumberFormat="1" applyFont="1" applyFill="1" applyBorder="1" applyAlignment="1">
      <alignment horizontal="right" vertical="center"/>
    </xf>
    <xf numFmtId="325" fontId="319" fillId="0" borderId="70" xfId="3010" quotePrefix="1" applyNumberFormat="1" applyFont="1" applyFill="1" applyBorder="1" applyAlignment="1">
      <alignment horizontal="right" vertical="center"/>
    </xf>
    <xf numFmtId="337" fontId="248" fillId="0" borderId="70" xfId="3010" applyNumberFormat="1" applyFont="1" applyFill="1" applyBorder="1" applyAlignment="1">
      <alignment horizontal="right" vertical="center"/>
    </xf>
    <xf numFmtId="325" fontId="248" fillId="54" borderId="0" xfId="3010" applyNumberFormat="1" applyFont="1" applyFill="1" applyBorder="1" applyAlignment="1">
      <alignment horizontal="right" vertical="center" wrapText="1"/>
    </xf>
    <xf numFmtId="325" fontId="248" fillId="0" borderId="0" xfId="3010" applyNumberFormat="1" applyFont="1" applyFill="1" applyBorder="1" applyAlignment="1">
      <alignment horizontal="right" vertical="center" wrapText="1"/>
    </xf>
    <xf numFmtId="337" fontId="248" fillId="0" borderId="0" xfId="3010" applyNumberFormat="1" applyFont="1" applyFill="1" applyBorder="1" applyAlignment="1">
      <alignment horizontal="right" vertical="center"/>
    </xf>
    <xf numFmtId="0" fontId="317" fillId="61" borderId="71" xfId="24797" applyFont="1" applyFill="1" applyBorder="1" applyAlignment="1">
      <alignment horizontal="right" wrapText="1"/>
    </xf>
    <xf numFmtId="337" fontId="248" fillId="0" borderId="71" xfId="3010" applyNumberFormat="1" applyFont="1" applyFill="1" applyBorder="1" applyAlignment="1">
      <alignment horizontal="right" vertical="center"/>
    </xf>
    <xf numFmtId="337" fontId="250" fillId="0" borderId="70" xfId="3010" applyNumberFormat="1" applyFont="1" applyFill="1" applyBorder="1" applyAlignment="1">
      <alignment horizontal="right" vertical="center"/>
    </xf>
    <xf numFmtId="337" fontId="320" fillId="0" borderId="0" xfId="3010" applyNumberFormat="1" applyFont="1" applyFill="1" applyBorder="1" applyAlignment="1">
      <alignment horizontal="right" vertical="center"/>
    </xf>
    <xf numFmtId="350" fontId="248" fillId="0" borderId="71" xfId="3010" applyNumberFormat="1" applyFont="1" applyFill="1" applyBorder="1" applyAlignment="1">
      <alignment horizontal="right" vertical="center" wrapText="1"/>
    </xf>
    <xf numFmtId="350" fontId="250" fillId="54" borderId="70" xfId="3010" applyNumberFormat="1" applyFont="1" applyFill="1" applyBorder="1" applyAlignment="1">
      <alignment horizontal="right" vertical="center"/>
    </xf>
    <xf numFmtId="350" fontId="250" fillId="0" borderId="70" xfId="3010" applyNumberFormat="1" applyFont="1" applyFill="1" applyBorder="1" applyAlignment="1">
      <alignment horizontal="right" vertical="center"/>
    </xf>
    <xf numFmtId="350" fontId="250" fillId="61" borderId="70" xfId="3010" applyNumberFormat="1" applyFont="1" applyFill="1" applyBorder="1" applyAlignment="1">
      <alignment vertical="center"/>
    </xf>
    <xf numFmtId="350" fontId="248" fillId="54" borderId="0" xfId="3010" applyNumberFormat="1" applyFont="1" applyFill="1" applyBorder="1" applyAlignment="1">
      <alignment horizontal="right" vertical="center"/>
    </xf>
    <xf numFmtId="350" fontId="248" fillId="0" borderId="0" xfId="3010" applyNumberFormat="1" applyFont="1" applyFill="1" applyBorder="1" applyAlignment="1">
      <alignment horizontal="right" vertical="center"/>
    </xf>
    <xf numFmtId="350" fontId="248" fillId="61" borderId="0" xfId="3010" applyNumberFormat="1" applyFont="1" applyFill="1" applyBorder="1" applyAlignment="1">
      <alignment vertical="center"/>
    </xf>
    <xf numFmtId="9" fontId="248" fillId="54" borderId="0" xfId="3010" applyNumberFormat="1" applyFont="1" applyFill="1" applyAlignment="1">
      <alignment horizontal="right" vertical="center" wrapText="1"/>
    </xf>
    <xf numFmtId="265" fontId="364" fillId="0" borderId="0" xfId="3010" applyNumberFormat="1" applyFont="1" applyFill="1" applyBorder="1" applyAlignment="1">
      <alignment horizontal="right" vertical="center"/>
    </xf>
    <xf numFmtId="0" fontId="248" fillId="0" borderId="0" xfId="3010" applyFont="1" applyFill="1" applyBorder="1" applyAlignment="1">
      <alignment horizontal="right" vertical="center"/>
    </xf>
    <xf numFmtId="0" fontId="306" fillId="61" borderId="0" xfId="3010" applyFont="1" applyFill="1" applyBorder="1" applyAlignment="1">
      <alignment vertical="center"/>
    </xf>
    <xf numFmtId="0" fontId="250" fillId="61" borderId="71" xfId="3010" applyFont="1" applyFill="1" applyBorder="1" applyAlignment="1">
      <alignment horizontal="right"/>
    </xf>
    <xf numFmtId="330" fontId="319" fillId="61" borderId="70" xfId="3010" quotePrefix="1" applyNumberFormat="1" applyFont="1" applyFill="1" applyBorder="1" applyAlignment="1">
      <alignment horizontal="right" vertical="center"/>
    </xf>
    <xf numFmtId="10" fontId="248" fillId="54" borderId="0" xfId="24802" applyNumberFormat="1" applyFont="1" applyFill="1" applyBorder="1" applyAlignment="1">
      <alignment horizontal="right" vertical="center"/>
    </xf>
    <xf numFmtId="10" fontId="248" fillId="0" borderId="0" xfId="24802" applyNumberFormat="1" applyFont="1" applyFill="1" applyBorder="1" applyAlignment="1">
      <alignment horizontal="right" vertical="center"/>
    </xf>
    <xf numFmtId="10" fontId="248" fillId="0" borderId="0" xfId="3010" applyNumberFormat="1" applyFont="1" applyFill="1" applyBorder="1" applyAlignment="1">
      <alignment horizontal="right" vertical="center"/>
    </xf>
    <xf numFmtId="0" fontId="318" fillId="61" borderId="71" xfId="3010" applyFont="1" applyFill="1" applyBorder="1" applyAlignment="1">
      <alignment horizontal="right"/>
    </xf>
    <xf numFmtId="0" fontId="318" fillId="0" borderId="71" xfId="3010" applyFont="1" applyFill="1" applyBorder="1" applyAlignment="1">
      <alignment horizontal="right"/>
    </xf>
    <xf numFmtId="351" fontId="248" fillId="61" borderId="70" xfId="3010" quotePrefix="1" applyNumberFormat="1" applyFont="1" applyFill="1" applyBorder="1" applyAlignment="1">
      <alignment horizontal="right" vertical="center"/>
    </xf>
    <xf numFmtId="351" fontId="248" fillId="61" borderId="0" xfId="3010" quotePrefix="1" applyNumberFormat="1" applyFont="1" applyFill="1" applyBorder="1" applyAlignment="1">
      <alignment horizontal="right" vertical="center"/>
    </xf>
    <xf numFmtId="169" fontId="248" fillId="54" borderId="0" xfId="3010" applyNumberFormat="1" applyFont="1" applyFill="1" applyBorder="1" applyAlignment="1">
      <alignment horizontal="right" vertical="center"/>
    </xf>
    <xf numFmtId="9" fontId="370" fillId="0" borderId="0" xfId="3010" applyNumberFormat="1" applyFont="1" applyFill="1" applyBorder="1" applyAlignment="1">
      <alignment horizontal="right" vertical="center"/>
    </xf>
    <xf numFmtId="0" fontId="248" fillId="0" borderId="71" xfId="3010" applyFont="1" applyFill="1" applyBorder="1" applyAlignment="1">
      <alignment vertical="center"/>
    </xf>
    <xf numFmtId="0" fontId="317" fillId="0" borderId="0" xfId="3010" applyFont="1" applyFill="1" applyAlignment="1">
      <alignment horizontal="right"/>
    </xf>
    <xf numFmtId="0" fontId="248" fillId="0" borderId="70" xfId="2988" applyFont="1" applyFill="1" applyBorder="1" applyAlignment="1">
      <alignment vertical="center"/>
    </xf>
    <xf numFmtId="168" fontId="248" fillId="0" borderId="70" xfId="2988" applyNumberFormat="1" applyFont="1" applyFill="1" applyBorder="1" applyAlignment="1">
      <alignment horizontal="right" vertical="center"/>
    </xf>
    <xf numFmtId="168" fontId="248" fillId="54" borderId="71" xfId="2988" applyNumberFormat="1" applyFont="1" applyFill="1" applyBorder="1" applyAlignment="1">
      <alignment horizontal="right" vertical="center"/>
    </xf>
    <xf numFmtId="168" fontId="248" fillId="0" borderId="71" xfId="2988" applyNumberFormat="1" applyFont="1" applyFill="1" applyBorder="1" applyAlignment="1">
      <alignment horizontal="right" vertical="center"/>
    </xf>
    <xf numFmtId="0" fontId="250" fillId="0" borderId="70" xfId="2988" applyFont="1" applyFill="1" applyBorder="1" applyAlignment="1">
      <alignment vertical="center"/>
    </xf>
    <xf numFmtId="168" fontId="250" fillId="54" borderId="70" xfId="2988" applyNumberFormat="1" applyFont="1" applyFill="1" applyBorder="1" applyAlignment="1">
      <alignment horizontal="right" vertical="center"/>
    </xf>
    <xf numFmtId="168" fontId="250" fillId="0" borderId="70" xfId="2988" applyNumberFormat="1" applyFont="1" applyFill="1" applyBorder="1" applyAlignment="1">
      <alignment horizontal="right" vertical="center"/>
    </xf>
    <xf numFmtId="168" fontId="248" fillId="54" borderId="0" xfId="2988" applyNumberFormat="1" applyFont="1" applyFill="1" applyBorder="1" applyAlignment="1">
      <alignment horizontal="right" vertical="center"/>
    </xf>
    <xf numFmtId="168" fontId="248" fillId="0" borderId="0" xfId="2988" applyNumberFormat="1" applyFont="1" applyFill="1" applyBorder="1" applyAlignment="1">
      <alignment horizontal="right" vertical="center"/>
    </xf>
    <xf numFmtId="332" fontId="248" fillId="0" borderId="70" xfId="2988" applyNumberFormat="1" applyFont="1" applyFill="1" applyBorder="1" applyAlignment="1">
      <alignment horizontal="right" vertical="center"/>
    </xf>
    <xf numFmtId="332" fontId="250" fillId="0" borderId="95" xfId="2988" applyNumberFormat="1" applyFont="1" applyFill="1" applyBorder="1" applyAlignment="1">
      <alignment vertical="center" wrapText="1"/>
    </xf>
    <xf numFmtId="332" fontId="248" fillId="0" borderId="0" xfId="24804" applyNumberFormat="1" applyFont="1" applyFill="1" applyBorder="1" applyAlignment="1">
      <alignment horizontal="right" vertical="center" wrapText="1"/>
    </xf>
    <xf numFmtId="330" fontId="248" fillId="0" borderId="0" xfId="2988" applyNumberFormat="1" applyFont="1" applyFill="1" applyBorder="1" applyAlignment="1">
      <alignment horizontal="right" wrapText="1"/>
    </xf>
    <xf numFmtId="9" fontId="248" fillId="0" borderId="0" xfId="2988" applyNumberFormat="1" applyFont="1" applyFill="1" applyBorder="1" applyAlignment="1">
      <alignment vertical="center"/>
    </xf>
    <xf numFmtId="352" fontId="248" fillId="0" borderId="70" xfId="2988" applyNumberFormat="1" applyFont="1" applyFill="1" applyBorder="1" applyAlignment="1">
      <alignment horizontal="right" vertical="center" wrapText="1"/>
    </xf>
    <xf numFmtId="1" fontId="370" fillId="0" borderId="0" xfId="2988" applyNumberFormat="1" applyFont="1" applyFill="1" applyBorder="1" applyAlignment="1">
      <alignment horizontal="right" vertical="center" wrapText="1"/>
    </xf>
    <xf numFmtId="332" fontId="370" fillId="55" borderId="0" xfId="8938" applyNumberFormat="1" applyFont="1" applyFill="1" applyBorder="1" applyAlignment="1">
      <alignment horizontal="right" vertical="center" wrapText="1"/>
    </xf>
    <xf numFmtId="0" fontId="250" fillId="61" borderId="98" xfId="34671" applyFont="1" applyFill="1" applyBorder="1" applyAlignment="1">
      <alignment horizontal="left" wrapText="1"/>
    </xf>
    <xf numFmtId="0" fontId="317" fillId="0" borderId="0" xfId="2988" applyFont="1" applyFill="1" applyAlignment="1">
      <alignment horizontal="right"/>
    </xf>
    <xf numFmtId="0" fontId="306" fillId="0" borderId="71" xfId="2988" applyFont="1" applyFill="1" applyBorder="1" applyAlignment="1">
      <alignment vertical="center"/>
    </xf>
    <xf numFmtId="0" fontId="318" fillId="0" borderId="71" xfId="2988" applyFont="1" applyFill="1" applyBorder="1" applyAlignment="1">
      <alignment horizontal="right"/>
    </xf>
    <xf numFmtId="0" fontId="248" fillId="0" borderId="0" xfId="2988" applyFont="1" applyFill="1" applyBorder="1" applyAlignment="1">
      <alignment vertical="center"/>
    </xf>
    <xf numFmtId="0" fontId="317" fillId="0" borderId="71" xfId="2988" applyFont="1" applyFill="1" applyBorder="1" applyAlignment="1">
      <alignment horizontal="right"/>
    </xf>
    <xf numFmtId="332" fontId="319" fillId="0" borderId="70" xfId="24806" applyNumberFormat="1" applyFont="1" applyFill="1" applyBorder="1" applyAlignment="1">
      <alignment horizontal="right" vertical="center" wrapText="1"/>
    </xf>
    <xf numFmtId="332" fontId="319" fillId="0" borderId="0" xfId="24806" applyNumberFormat="1" applyFont="1" applyFill="1" applyBorder="1" applyAlignment="1">
      <alignment horizontal="right" vertical="center" wrapText="1"/>
    </xf>
    <xf numFmtId="168" fontId="248" fillId="0" borderId="70" xfId="8938" applyNumberFormat="1" applyFont="1" applyFill="1" applyBorder="1" applyAlignment="1">
      <alignment horizontal="right" vertical="center" wrapText="1"/>
    </xf>
    <xf numFmtId="168" fontId="248" fillId="0" borderId="0" xfId="34624" applyNumberFormat="1" applyFont="1" applyFill="1" applyAlignment="1">
      <alignment horizontal="right" wrapText="1"/>
    </xf>
    <xf numFmtId="349" fontId="248" fillId="0" borderId="70" xfId="3010" applyNumberFormat="1" applyFont="1" applyFill="1" applyBorder="1" applyAlignment="1">
      <alignment horizontal="right" vertical="center"/>
    </xf>
    <xf numFmtId="0" fontId="317" fillId="61" borderId="0" xfId="24797" applyFont="1" applyFill="1" applyAlignment="1">
      <alignment horizontal="right" wrapText="1"/>
    </xf>
    <xf numFmtId="0" fontId="306" fillId="0" borderId="71" xfId="3010" applyFont="1" applyBorder="1" applyAlignment="1">
      <alignment vertical="center"/>
    </xf>
    <xf numFmtId="0" fontId="318" fillId="61" borderId="71" xfId="24797" applyFont="1" applyFill="1" applyBorder="1" applyAlignment="1">
      <alignment horizontal="right" wrapText="1"/>
    </xf>
    <xf numFmtId="0" fontId="248" fillId="61" borderId="70" xfId="3010" applyFont="1" applyFill="1" applyBorder="1" applyAlignment="1">
      <alignment vertical="center"/>
    </xf>
    <xf numFmtId="0" fontId="248" fillId="61" borderId="71" xfId="3010" applyFont="1" applyFill="1" applyBorder="1" applyAlignment="1">
      <alignment vertical="center" wrapText="1"/>
    </xf>
    <xf numFmtId="168" fontId="248" fillId="54" borderId="71" xfId="3010" applyNumberFormat="1" applyFont="1" applyFill="1" applyBorder="1" applyAlignment="1">
      <alignment horizontal="right" vertical="center"/>
    </xf>
    <xf numFmtId="349" fontId="248" fillId="0" borderId="71" xfId="3010" applyNumberFormat="1" applyFont="1" applyFill="1" applyBorder="1" applyAlignment="1">
      <alignment horizontal="right" vertical="center"/>
    </xf>
    <xf numFmtId="0" fontId="250" fillId="61" borderId="70" xfId="3010" applyFont="1" applyFill="1" applyBorder="1" applyAlignment="1">
      <alignment vertical="center"/>
    </xf>
    <xf numFmtId="168" fontId="250" fillId="54" borderId="70" xfId="3010" applyNumberFormat="1" applyFont="1" applyFill="1" applyBorder="1" applyAlignment="1">
      <alignment horizontal="right" vertical="center"/>
    </xf>
    <xf numFmtId="168" fontId="250" fillId="0" borderId="70" xfId="3010" applyNumberFormat="1" applyFont="1" applyFill="1" applyBorder="1" applyAlignment="1">
      <alignment horizontal="right" vertical="center"/>
    </xf>
    <xf numFmtId="349" fontId="250" fillId="0" borderId="70" xfId="3010" applyNumberFormat="1" applyFont="1" applyFill="1" applyBorder="1" applyAlignment="1">
      <alignment horizontal="right" vertical="center"/>
    </xf>
    <xf numFmtId="0" fontId="248" fillId="61" borderId="0" xfId="3010" applyFont="1" applyFill="1" applyBorder="1" applyAlignment="1">
      <alignment vertical="center" wrapText="1"/>
    </xf>
    <xf numFmtId="168" fontId="248" fillId="54" borderId="0" xfId="3010" applyNumberFormat="1" applyFont="1" applyFill="1" applyBorder="1" applyAlignment="1">
      <alignment horizontal="right" vertical="center"/>
    </xf>
    <xf numFmtId="349" fontId="248" fillId="0" borderId="0" xfId="3010" applyNumberFormat="1" applyFont="1" applyFill="1" applyBorder="1" applyAlignment="1">
      <alignment horizontal="right" vertical="center"/>
    </xf>
    <xf numFmtId="0" fontId="248" fillId="61" borderId="0" xfId="3010" applyFont="1" applyFill="1" applyBorder="1" applyAlignment="1">
      <alignment vertical="center"/>
    </xf>
    <xf numFmtId="0" fontId="250" fillId="61" borderId="0" xfId="3010" applyFont="1" applyFill="1" applyBorder="1" applyAlignment="1">
      <alignment vertical="center"/>
    </xf>
    <xf numFmtId="0" fontId="306" fillId="61" borderId="71" xfId="3010" applyFont="1" applyFill="1" applyBorder="1" applyAlignment="1">
      <alignment vertical="center"/>
    </xf>
    <xf numFmtId="350" fontId="248" fillId="54" borderId="70" xfId="3010" applyNumberFormat="1" applyFont="1" applyFill="1" applyBorder="1" applyAlignment="1">
      <alignment horizontal="right" vertical="center" wrapText="1"/>
    </xf>
    <xf numFmtId="350" fontId="248" fillId="0" borderId="70" xfId="3010" applyNumberFormat="1" applyFont="1" applyFill="1" applyBorder="1" applyAlignment="1">
      <alignment horizontal="right" vertical="center" wrapText="1"/>
    </xf>
    <xf numFmtId="0" fontId="248" fillId="61" borderId="0" xfId="3010" applyFont="1" applyFill="1" applyAlignment="1">
      <alignment vertical="center"/>
    </xf>
    <xf numFmtId="350" fontId="248" fillId="54" borderId="0" xfId="3010" applyNumberFormat="1" applyFont="1" applyFill="1" applyAlignment="1">
      <alignment horizontal="right" vertical="center" wrapText="1"/>
    </xf>
    <xf numFmtId="350" fontId="248" fillId="0" borderId="0" xfId="3010" applyNumberFormat="1" applyFont="1" applyFill="1" applyBorder="1" applyAlignment="1">
      <alignment horizontal="right" vertical="center" wrapText="1"/>
    </xf>
    <xf numFmtId="0" fontId="248" fillId="0" borderId="70" xfId="3010" applyFont="1" applyBorder="1" applyAlignment="1">
      <alignment vertical="center"/>
    </xf>
    <xf numFmtId="0" fontId="248" fillId="0" borderId="71" xfId="3010" applyFont="1" applyBorder="1" applyAlignment="1">
      <alignment vertical="center"/>
    </xf>
    <xf numFmtId="349" fontId="370" fillId="0" borderId="0" xfId="3010" applyNumberFormat="1" applyFont="1" applyFill="1" applyBorder="1" applyAlignment="1">
      <alignment horizontal="right" vertical="center"/>
    </xf>
    <xf numFmtId="332" fontId="248" fillId="54" borderId="0" xfId="3010" applyNumberFormat="1" applyFont="1" applyFill="1" applyAlignment="1">
      <alignment horizontal="right" vertical="center" wrapText="1"/>
    </xf>
    <xf numFmtId="354" fontId="248" fillId="0" borderId="0" xfId="3010" applyNumberFormat="1" applyFont="1" applyFill="1" applyAlignment="1">
      <alignment horizontal="right" vertical="center" wrapText="1"/>
    </xf>
    <xf numFmtId="354" fontId="248" fillId="0" borderId="0" xfId="3010" applyNumberFormat="1" applyFont="1" applyFill="1" applyBorder="1" applyAlignment="1">
      <alignment horizontal="right" vertical="center"/>
    </xf>
    <xf numFmtId="168" fontId="317" fillId="0" borderId="0" xfId="3010" applyNumberFormat="1" applyFont="1" applyFill="1" applyBorder="1" applyAlignment="1">
      <alignment horizontal="right"/>
    </xf>
    <xf numFmtId="331" fontId="370" fillId="0" borderId="0" xfId="3010" applyNumberFormat="1" applyFont="1" applyFill="1" applyBorder="1" applyAlignment="1">
      <alignment horizontal="right"/>
    </xf>
    <xf numFmtId="0" fontId="371" fillId="0" borderId="0" xfId="3010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 wrapText="1"/>
    </xf>
    <xf numFmtId="168" fontId="248" fillId="0" borderId="97" xfId="34623" applyNumberFormat="1" applyFont="1" applyFill="1" applyBorder="1" applyAlignment="1">
      <alignment horizontal="right" wrapText="1"/>
    </xf>
    <xf numFmtId="0" fontId="306" fillId="0" borderId="71" xfId="2988" applyFont="1" applyFill="1" applyBorder="1" applyAlignment="1">
      <alignment horizontal="left" vertical="top" wrapText="1"/>
    </xf>
    <xf numFmtId="0" fontId="248" fillId="0" borderId="70" xfId="2988" applyFont="1" applyFill="1" applyBorder="1" applyAlignment="1">
      <alignment horizontal="left" vertical="center" wrapText="1"/>
    </xf>
    <xf numFmtId="0" fontId="248" fillId="0" borderId="71" xfId="2988" applyFont="1" applyFill="1" applyBorder="1" applyAlignment="1">
      <alignment horizontal="left" vertical="center" wrapText="1"/>
    </xf>
    <xf numFmtId="333" fontId="248" fillId="0" borderId="0" xfId="2988" applyNumberFormat="1" applyFont="1" applyFill="1" applyBorder="1" applyAlignment="1">
      <alignment horizontal="right" vertical="center" wrapText="1"/>
    </xf>
    <xf numFmtId="168" fontId="248" fillId="0" borderId="98" xfId="34623" applyNumberFormat="1" applyFont="1" applyFill="1" applyBorder="1" applyAlignment="1">
      <alignment horizontal="right" wrapText="1"/>
    </xf>
    <xf numFmtId="0" fontId="250" fillId="0" borderId="71" xfId="2988" applyFont="1" applyFill="1" applyBorder="1" applyAlignment="1">
      <alignment horizontal="left" vertical="center" wrapText="1"/>
    </xf>
    <xf numFmtId="0" fontId="250" fillId="0" borderId="71" xfId="3010" applyFont="1" applyFill="1" applyBorder="1" applyAlignment="1">
      <alignment vertical="center"/>
    </xf>
    <xf numFmtId="0" fontId="248" fillId="61" borderId="98" xfId="34671" applyFont="1" applyFill="1" applyBorder="1" applyAlignment="1">
      <alignment horizontal="left" wrapText="1"/>
    </xf>
    <xf numFmtId="330" fontId="248" fillId="54" borderId="0" xfId="2988" applyNumberFormat="1" applyFont="1" applyFill="1" applyBorder="1" applyAlignment="1">
      <alignment horizontal="right" vertical="center" wrapText="1"/>
    </xf>
    <xf numFmtId="0" fontId="248" fillId="0" borderId="96" xfId="2988" applyFont="1" applyFill="1" applyBorder="1" applyAlignment="1">
      <alignment vertical="center" wrapText="1"/>
    </xf>
    <xf numFmtId="0" fontId="248" fillId="0" borderId="71" xfId="2988" applyFont="1" applyFill="1" applyBorder="1" applyAlignment="1">
      <alignment vertical="center"/>
    </xf>
    <xf numFmtId="332" fontId="248" fillId="0" borderId="0" xfId="2988" applyNumberFormat="1" applyFont="1" applyFill="1" applyBorder="1" applyAlignment="1">
      <alignment vertical="center" wrapText="1"/>
    </xf>
    <xf numFmtId="330" fontId="248" fillId="0" borderId="0" xfId="2988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0" fontId="318" fillId="55" borderId="0" xfId="2988" applyFont="1" applyFill="1" applyBorder="1" applyAlignment="1">
      <alignment horizontal="right" wrapText="1"/>
    </xf>
    <xf numFmtId="325" fontId="248" fillId="55" borderId="0" xfId="2988" applyNumberFormat="1" applyFont="1" applyFill="1" applyBorder="1" applyAlignment="1">
      <alignment horizontal="right" vertical="center" wrapText="1"/>
    </xf>
    <xf numFmtId="168" fontId="250" fillId="0" borderId="70" xfId="2988" applyNumberFormat="1" applyFont="1" applyFill="1" applyBorder="1" applyAlignment="1">
      <alignment horizontal="right" vertical="center" wrapText="1"/>
    </xf>
    <xf numFmtId="330" fontId="318" fillId="0" borderId="71" xfId="2988" applyNumberFormat="1" applyFont="1" applyFill="1" applyBorder="1" applyAlignment="1">
      <alignment horizontal="right" wrapText="1"/>
    </xf>
    <xf numFmtId="323" fontId="248" fillId="0" borderId="0" xfId="2988" applyNumberFormat="1" applyFont="1" applyFill="1" applyBorder="1" applyAlignment="1">
      <alignment horizontal="right" vertical="center" wrapText="1"/>
    </xf>
    <xf numFmtId="0" fontId="318" fillId="61" borderId="97" xfId="34671" applyFont="1" applyFill="1" applyBorder="1" applyAlignment="1">
      <alignment horizontal="right" wrapText="1"/>
    </xf>
    <xf numFmtId="0" fontId="250" fillId="0" borderId="70" xfId="2988" applyFont="1" applyFill="1" applyBorder="1" applyAlignment="1">
      <alignment vertical="center" wrapText="1"/>
    </xf>
    <xf numFmtId="168" fontId="250" fillId="54" borderId="70" xfId="2988" applyNumberFormat="1" applyFont="1" applyFill="1" applyBorder="1" applyAlignment="1">
      <alignment vertical="center" wrapText="1"/>
    </xf>
    <xf numFmtId="168" fontId="250" fillId="0" borderId="70" xfId="2988" applyNumberFormat="1" applyFont="1" applyFill="1" applyBorder="1" applyAlignment="1">
      <alignment vertical="center" wrapText="1"/>
    </xf>
    <xf numFmtId="168" fontId="248" fillId="54" borderId="71" xfId="2988" applyNumberFormat="1" applyFont="1" applyFill="1" applyBorder="1" applyAlignment="1">
      <alignment vertical="center" wrapText="1"/>
    </xf>
    <xf numFmtId="168" fontId="248" fillId="0" borderId="71" xfId="2988" applyNumberFormat="1" applyFont="1" applyFill="1" applyBorder="1" applyAlignment="1">
      <alignment vertical="center" wrapText="1"/>
    </xf>
    <xf numFmtId="168" fontId="248" fillId="54" borderId="0" xfId="2988" applyNumberFormat="1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vertical="center" wrapText="1"/>
    </xf>
    <xf numFmtId="330" fontId="248" fillId="54" borderId="70" xfId="2988" applyNumberFormat="1" applyFont="1" applyFill="1" applyBorder="1" applyAlignment="1">
      <alignment horizontal="right" vertical="center" wrapText="1"/>
    </xf>
    <xf numFmtId="330" fontId="248" fillId="0" borderId="70" xfId="2988" applyNumberFormat="1" applyFont="1" applyFill="1" applyBorder="1" applyAlignment="1">
      <alignment horizontal="right" vertical="center" wrapText="1"/>
    </xf>
    <xf numFmtId="332" fontId="319" fillId="55" borderId="0" xfId="8938" applyNumberFormat="1" applyFont="1" applyFill="1" applyBorder="1" applyAlignment="1">
      <alignment horizontal="right" vertical="center" wrapText="1"/>
    </xf>
    <xf numFmtId="168" fontId="248" fillId="0" borderId="70" xfId="2988" applyNumberFormat="1" applyFont="1" applyFill="1" applyBorder="1" applyAlignment="1">
      <alignment vertical="center" wrapText="1"/>
    </xf>
    <xf numFmtId="168" fontId="248" fillId="54" borderId="70" xfId="2988" applyNumberFormat="1" applyFont="1" applyFill="1" applyBorder="1" applyAlignment="1">
      <alignment vertical="center" wrapText="1"/>
    </xf>
    <xf numFmtId="330" fontId="248" fillId="55" borderId="0" xfId="2988" applyNumberFormat="1" applyFont="1" applyFill="1" applyBorder="1" applyAlignment="1">
      <alignment horizontal="right" vertical="center" wrapText="1"/>
    </xf>
    <xf numFmtId="331" fontId="248" fillId="55" borderId="0" xfId="2988" applyNumberFormat="1" applyFont="1" applyFill="1" applyBorder="1" applyAlignment="1">
      <alignment horizontal="right" vertical="center" wrapText="1"/>
    </xf>
    <xf numFmtId="331" fontId="248" fillId="0" borderId="0" xfId="2988" applyNumberFormat="1" applyFont="1" applyFill="1" applyBorder="1" applyAlignment="1">
      <alignment horizontal="right" vertical="center" wrapText="1"/>
    </xf>
    <xf numFmtId="0" fontId="248" fillId="55" borderId="0" xfId="2988" applyFont="1" applyFill="1" applyBorder="1" applyAlignment="1">
      <alignment vertical="center" wrapText="1"/>
    </xf>
    <xf numFmtId="168" fontId="248" fillId="55" borderId="0" xfId="2988" applyNumberFormat="1" applyFont="1" applyFill="1" applyBorder="1" applyAlignment="1">
      <alignment vertical="center" wrapText="1"/>
    </xf>
    <xf numFmtId="332" fontId="318" fillId="55" borderId="71" xfId="8938" applyNumberFormat="1" applyFont="1" applyFill="1" applyBorder="1" applyAlignment="1">
      <alignment horizontal="right" wrapText="1"/>
    </xf>
    <xf numFmtId="0" fontId="248" fillId="0" borderId="71" xfId="2988" applyFont="1" applyFill="1" applyBorder="1" applyAlignment="1">
      <alignment vertical="center" wrapText="1"/>
    </xf>
    <xf numFmtId="0" fontId="248" fillId="0" borderId="0" xfId="2988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48" fillId="0" borderId="70" xfId="2988" applyFont="1" applyFill="1" applyBorder="1" applyAlignment="1">
      <alignment vertical="center" wrapText="1"/>
    </xf>
    <xf numFmtId="0" fontId="250" fillId="0" borderId="0" xfId="2988" applyFont="1" applyFill="1" applyBorder="1" applyAlignment="1">
      <alignment vertical="center" wrapText="1"/>
    </xf>
    <xf numFmtId="0" fontId="318" fillId="55" borderId="71" xfId="2988" applyFont="1" applyFill="1" applyBorder="1" applyAlignment="1">
      <alignment horizontal="right" wrapText="1"/>
    </xf>
    <xf numFmtId="0" fontId="318" fillId="0" borderId="0" xfId="2988" applyFont="1" applyFill="1" applyBorder="1" applyAlignment="1">
      <alignment horizontal="right" wrapText="1"/>
    </xf>
    <xf numFmtId="0" fontId="318" fillId="0" borderId="71" xfId="2988" applyFont="1" applyFill="1" applyBorder="1" applyAlignment="1">
      <alignment horizontal="right" wrapText="1"/>
    </xf>
    <xf numFmtId="0" fontId="306" fillId="0" borderId="71" xfId="2988" applyFont="1" applyFill="1" applyBorder="1" applyAlignment="1">
      <alignment vertical="center" wrapText="1"/>
    </xf>
    <xf numFmtId="168" fontId="250" fillId="0" borderId="0" xfId="9365" applyNumberFormat="1" applyFont="1" applyFill="1" applyBorder="1" applyAlignment="1">
      <alignment vertical="center" wrapText="1"/>
    </xf>
    <xf numFmtId="0" fontId="250" fillId="61" borderId="0" xfId="34671" applyFont="1" applyFill="1" applyBorder="1" applyAlignment="1">
      <alignment horizontal="left" wrapText="1"/>
    </xf>
    <xf numFmtId="0" fontId="317" fillId="0" borderId="71" xfId="3010" applyFont="1" applyFill="1" applyBorder="1" applyAlignment="1">
      <alignment vertical="center"/>
    </xf>
    <xf numFmtId="332" fontId="248" fillId="54" borderId="70" xfId="3010" applyNumberFormat="1" applyFont="1" applyFill="1" applyBorder="1" applyAlignment="1">
      <alignment horizontal="right" vertical="center"/>
    </xf>
    <xf numFmtId="332" fontId="248" fillId="0" borderId="70" xfId="3010" applyNumberFormat="1" applyFont="1" applyFill="1" applyBorder="1" applyAlignment="1">
      <alignment horizontal="right" vertical="center"/>
    </xf>
    <xf numFmtId="332" fontId="248" fillId="54" borderId="71" xfId="3010" applyNumberFormat="1" applyFont="1" applyFill="1" applyBorder="1" applyAlignment="1">
      <alignment horizontal="right" vertical="center"/>
    </xf>
    <xf numFmtId="332" fontId="248" fillId="0" borderId="71" xfId="3010" applyNumberFormat="1" applyFont="1" applyFill="1" applyBorder="1" applyAlignment="1">
      <alignment horizontal="right" vertical="center"/>
    </xf>
    <xf numFmtId="328" fontId="250" fillId="0" borderId="70" xfId="15472" applyNumberFormat="1" applyFont="1" applyFill="1" applyBorder="1" applyAlignment="1">
      <alignment horizontal="right" vertical="center" wrapText="1"/>
    </xf>
    <xf numFmtId="0" fontId="248" fillId="0" borderId="71" xfId="3010" applyFont="1" applyFill="1" applyBorder="1" applyAlignment="1">
      <alignment horizontal="right" vertical="center"/>
    </xf>
    <xf numFmtId="339" fontId="318" fillId="0" borderId="71" xfId="15472" applyNumberFormat="1" applyFont="1" applyFill="1" applyBorder="1" applyAlignment="1">
      <alignment horizontal="right" wrapText="1"/>
    </xf>
    <xf numFmtId="325" fontId="248" fillId="0" borderId="70" xfId="15472" applyNumberFormat="1" applyFont="1" applyFill="1" applyBorder="1" applyAlignment="1">
      <alignment horizontal="right"/>
    </xf>
    <xf numFmtId="325" fontId="250" fillId="0" borderId="70" xfId="15472" applyNumberFormat="1" applyFont="1" applyFill="1" applyBorder="1" applyAlignment="1">
      <alignment horizontal="right" vertical="center"/>
    </xf>
    <xf numFmtId="332" fontId="248" fillId="0" borderId="70" xfId="15472" applyNumberFormat="1" applyFont="1" applyFill="1" applyBorder="1" applyAlignment="1">
      <alignment horizontal="right" vertical="center" wrapText="1"/>
    </xf>
    <xf numFmtId="340" fontId="248" fillId="54" borderId="70" xfId="15472" applyNumberFormat="1" applyFont="1" applyFill="1" applyBorder="1" applyAlignment="1">
      <alignment horizontal="right" vertical="center" wrapText="1"/>
    </xf>
    <xf numFmtId="332" fontId="248" fillId="0" borderId="71" xfId="15472" applyNumberFormat="1" applyFont="1" applyFill="1" applyBorder="1" applyAlignment="1">
      <alignment horizontal="right" vertical="center" wrapText="1"/>
    </xf>
    <xf numFmtId="332" fontId="248" fillId="54" borderId="71" xfId="15472" applyNumberFormat="1" applyFont="1" applyFill="1" applyBorder="1" applyAlignment="1">
      <alignment horizontal="right" vertical="center" wrapText="1"/>
    </xf>
    <xf numFmtId="332" fontId="250" fillId="0" borderId="70" xfId="15472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168" fontId="248" fillId="54" borderId="70" xfId="3010" applyNumberFormat="1" applyFont="1" applyFill="1" applyBorder="1" applyAlignment="1">
      <alignment horizontal="right" vertical="center"/>
    </xf>
    <xf numFmtId="168" fontId="248" fillId="0" borderId="70" xfId="3010" applyNumberFormat="1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/>
    </xf>
    <xf numFmtId="0" fontId="248" fillId="0" borderId="7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0" fontId="248" fillId="55" borderId="0" xfId="3010" applyFont="1" applyFill="1" applyAlignment="1">
      <alignment vertical="center"/>
    </xf>
    <xf numFmtId="0" fontId="248" fillId="0" borderId="71" xfId="15472" applyFont="1" applyBorder="1" applyAlignment="1">
      <alignment horizontal="right" wrapText="1"/>
    </xf>
    <xf numFmtId="0" fontId="317" fillId="0" borderId="71" xfId="3010" applyFont="1" applyFill="1" applyBorder="1" applyAlignment="1">
      <alignment wrapText="1"/>
    </xf>
    <xf numFmtId="339" fontId="250" fillId="0" borderId="70" xfId="15472" applyNumberFormat="1" applyFont="1" applyFill="1" applyBorder="1" applyAlignment="1">
      <alignment horizontal="right" vertical="center" wrapText="1"/>
    </xf>
    <xf numFmtId="339" fontId="250" fillId="54" borderId="70" xfId="15472" applyNumberFormat="1" applyFont="1" applyFill="1" applyBorder="1" applyAlignment="1">
      <alignment horizontal="right" vertical="center" wrapText="1"/>
    </xf>
    <xf numFmtId="0" fontId="317" fillId="0" borderId="0" xfId="15472" applyFont="1" applyBorder="1" applyAlignment="1">
      <alignment horizontal="right"/>
    </xf>
    <xf numFmtId="0" fontId="317" fillId="0" borderId="71" xfId="15472" applyFont="1" applyBorder="1" applyAlignment="1">
      <alignment horizontal="right"/>
    </xf>
    <xf numFmtId="340" fontId="248" fillId="0" borderId="70" xfId="15472" applyNumberFormat="1" applyFont="1" applyFill="1" applyBorder="1" applyAlignment="1">
      <alignment horizontal="right" vertical="center" wrapText="1"/>
    </xf>
    <xf numFmtId="0" fontId="310" fillId="0" borderId="0" xfId="3010" applyFont="1" applyFill="1" applyAlignment="1">
      <alignment vertical="center"/>
    </xf>
    <xf numFmtId="0" fontId="317" fillId="0" borderId="71" xfId="3010" applyFont="1" applyFill="1" applyBorder="1" applyAlignment="1">
      <alignment horizontal="left" vertical="center" wrapText="1"/>
    </xf>
    <xf numFmtId="325" fontId="248" fillId="0" borderId="71" xfId="15472" applyNumberFormat="1" applyFont="1" applyFill="1" applyBorder="1" applyAlignment="1">
      <alignment horizontal="right"/>
    </xf>
    <xf numFmtId="0" fontId="250" fillId="0" borderId="0" xfId="15472" applyFont="1" applyBorder="1" applyAlignment="1">
      <alignment horizontal="right" wrapText="1"/>
    </xf>
    <xf numFmtId="0" fontId="250" fillId="0" borderId="71" xfId="15472" applyFont="1" applyBorder="1" applyAlignment="1">
      <alignment horizontal="right" wrapText="1"/>
    </xf>
    <xf numFmtId="0" fontId="248" fillId="0" borderId="71" xfId="15472" applyFont="1" applyBorder="1" applyAlignment="1">
      <alignment horizontal="right"/>
    </xf>
    <xf numFmtId="0" fontId="317" fillId="61" borderId="97" xfId="34671" applyFont="1" applyFill="1" applyBorder="1" applyAlignment="1">
      <alignment horizontal="left" wrapText="1"/>
    </xf>
    <xf numFmtId="325" fontId="248" fillId="0" borderId="0" xfId="2979" applyNumberFormat="1" applyFont="1" applyFill="1" applyBorder="1" applyAlignment="1">
      <alignment horizontal="left" vertical="center" wrapText="1"/>
    </xf>
    <xf numFmtId="0" fontId="250" fillId="0" borderId="0" xfId="3010" applyFont="1" applyFill="1" applyBorder="1" applyAlignment="1">
      <alignment horizontal="left" vertical="center" wrapText="1"/>
    </xf>
    <xf numFmtId="325" fontId="248" fillId="54" borderId="71" xfId="15472" applyNumberFormat="1" applyFont="1" applyFill="1" applyBorder="1" applyAlignment="1">
      <alignment horizontal="right" wrapText="1"/>
    </xf>
    <xf numFmtId="0" fontId="318" fillId="0" borderId="71" xfId="3010" applyFont="1" applyFill="1" applyBorder="1" applyAlignment="1">
      <alignment horizontal="right" vertical="center"/>
    </xf>
    <xf numFmtId="0" fontId="248" fillId="0" borderId="0" xfId="3010" applyFont="1" applyFill="1" applyAlignment="1">
      <alignment vertical="center" wrapText="1"/>
    </xf>
    <xf numFmtId="0" fontId="250" fillId="0" borderId="71" xfId="3010" applyFont="1" applyFill="1" applyBorder="1" applyAlignment="1">
      <alignment vertical="center" wrapText="1"/>
    </xf>
    <xf numFmtId="0" fontId="250" fillId="0" borderId="70" xfId="3010" applyFont="1" applyFill="1" applyBorder="1" applyAlignment="1">
      <alignment vertical="center" wrapText="1"/>
    </xf>
    <xf numFmtId="325" fontId="250" fillId="0" borderId="0" xfId="2979" applyNumberFormat="1" applyFont="1" applyFill="1" applyBorder="1" applyAlignment="1">
      <alignment horizontal="left" vertical="center" wrapText="1"/>
    </xf>
    <xf numFmtId="0" fontId="248" fillId="0" borderId="70" xfId="3010" applyFont="1" applyFill="1" applyBorder="1" applyAlignment="1">
      <alignment horizontal="left" vertical="center" wrapText="1"/>
    </xf>
    <xf numFmtId="325" fontId="248" fillId="0" borderId="70" xfId="15472" applyNumberFormat="1" applyFont="1" applyFill="1" applyBorder="1" applyAlignment="1">
      <alignment horizontal="right" vertical="center" wrapText="1"/>
    </xf>
    <xf numFmtId="325" fontId="248" fillId="54" borderId="70" xfId="15472" applyNumberFormat="1" applyFont="1" applyFill="1" applyBorder="1" applyAlignment="1">
      <alignment horizontal="right" vertical="center" wrapText="1"/>
    </xf>
    <xf numFmtId="0" fontId="248" fillId="0" borderId="71" xfId="3010" applyFont="1" applyFill="1" applyBorder="1" applyAlignment="1">
      <alignment horizontal="left" vertical="center" wrapText="1"/>
    </xf>
    <xf numFmtId="325" fontId="248" fillId="0" borderId="71" xfId="15472" applyNumberFormat="1" applyFont="1" applyFill="1" applyBorder="1" applyAlignment="1">
      <alignment horizontal="right" vertical="center" wrapText="1"/>
    </xf>
    <xf numFmtId="325" fontId="248" fillId="54" borderId="71" xfId="15472" applyNumberFormat="1" applyFont="1" applyFill="1" applyBorder="1" applyAlignment="1">
      <alignment horizontal="right" vertical="center" wrapText="1"/>
    </xf>
    <xf numFmtId="0" fontId="250" fillId="0" borderId="70" xfId="3010" applyFont="1" applyFill="1" applyBorder="1" applyAlignment="1">
      <alignment horizontal="left" vertical="center" wrapText="1"/>
    </xf>
    <xf numFmtId="325" fontId="250" fillId="0" borderId="70" xfId="15472" applyNumberFormat="1" applyFont="1" applyFill="1" applyBorder="1" applyAlignment="1">
      <alignment horizontal="right" vertical="center" wrapText="1"/>
    </xf>
    <xf numFmtId="325" fontId="250" fillId="54" borderId="70" xfId="15472" applyNumberFormat="1" applyFont="1" applyFill="1" applyBorder="1" applyAlignment="1">
      <alignment horizontal="right" vertical="center" wrapText="1"/>
    </xf>
    <xf numFmtId="0" fontId="250" fillId="0" borderId="71" xfId="3010" applyFont="1" applyFill="1" applyBorder="1" applyAlignment="1">
      <alignment horizontal="left" vertical="center" wrapText="1"/>
    </xf>
    <xf numFmtId="325" fontId="250" fillId="0" borderId="71" xfId="15472" applyNumberFormat="1" applyFont="1" applyFill="1" applyBorder="1" applyAlignment="1">
      <alignment horizontal="right" vertical="center" wrapText="1"/>
    </xf>
    <xf numFmtId="0" fontId="250" fillId="0" borderId="71" xfId="15472" applyNumberFormat="1" applyFont="1" applyFill="1" applyBorder="1" applyAlignment="1">
      <alignment horizontal="right" vertical="center" wrapText="1"/>
    </xf>
    <xf numFmtId="9" fontId="250" fillId="0" borderId="70" xfId="15472" applyNumberFormat="1" applyFont="1" applyFill="1" applyBorder="1" applyAlignment="1">
      <alignment horizontal="right" vertical="center" wrapText="1"/>
    </xf>
    <xf numFmtId="9" fontId="250" fillId="54" borderId="70" xfId="15472" applyNumberFormat="1" applyFont="1" applyFill="1" applyBorder="1" applyAlignment="1">
      <alignment horizontal="right" vertical="center" wrapText="1"/>
    </xf>
    <xf numFmtId="9" fontId="250" fillId="0" borderId="0" xfId="15472" applyNumberFormat="1" applyFont="1" applyFill="1" applyBorder="1" applyAlignment="1">
      <alignment horizontal="right" vertical="center" wrapText="1"/>
    </xf>
    <xf numFmtId="325" fontId="248" fillId="54" borderId="70" xfId="15472" applyNumberFormat="1" applyFont="1" applyFill="1" applyBorder="1" applyAlignment="1">
      <alignment horizontal="right" wrapText="1"/>
    </xf>
    <xf numFmtId="325" fontId="248" fillId="54" borderId="71" xfId="15472" applyNumberFormat="1" applyFont="1" applyFill="1" applyBorder="1" applyAlignment="1">
      <alignment horizontal="right"/>
    </xf>
    <xf numFmtId="325" fontId="250" fillId="0" borderId="70" xfId="15472" applyNumberFormat="1" applyFont="1" applyBorder="1" applyAlignment="1">
      <alignment horizontal="right" vertical="center" wrapText="1"/>
    </xf>
    <xf numFmtId="0" fontId="250" fillId="0" borderId="0" xfId="15472" applyFont="1" applyBorder="1" applyAlignment="1">
      <alignment horizontal="right"/>
    </xf>
    <xf numFmtId="0" fontId="250" fillId="0" borderId="71" xfId="15472" applyFont="1" applyBorder="1" applyAlignment="1">
      <alignment horizontal="right"/>
    </xf>
    <xf numFmtId="0" fontId="317" fillId="0" borderId="71" xfId="3010" applyFont="1" applyFill="1" applyBorder="1" applyAlignment="1">
      <alignment vertical="center" wrapText="1"/>
    </xf>
    <xf numFmtId="168" fontId="250" fillId="0" borderId="71" xfId="15472" applyNumberFormat="1" applyFont="1" applyFill="1" applyBorder="1" applyAlignment="1">
      <alignment horizontal="right" vertical="center" wrapText="1"/>
    </xf>
    <xf numFmtId="323" fontId="250" fillId="0" borderId="70" xfId="15472" applyNumberFormat="1" applyFont="1" applyFill="1" applyBorder="1" applyAlignment="1">
      <alignment horizontal="right" vertical="center" wrapText="1"/>
    </xf>
    <xf numFmtId="323" fontId="250" fillId="54" borderId="70" xfId="15472" applyNumberFormat="1" applyFont="1" applyFill="1" applyBorder="1" applyAlignment="1">
      <alignment horizontal="right" vertical="center" wrapText="1"/>
    </xf>
    <xf numFmtId="325" fontId="248" fillId="0" borderId="70" xfId="15472" applyNumberFormat="1" applyFont="1" applyBorder="1" applyAlignment="1">
      <alignment horizontal="right" wrapText="1"/>
    </xf>
    <xf numFmtId="325" fontId="248" fillId="0" borderId="71" xfId="15472" applyNumberFormat="1" applyFont="1" applyBorder="1" applyAlignment="1">
      <alignment horizontal="right" wrapText="1"/>
    </xf>
    <xf numFmtId="0" fontId="317" fillId="0" borderId="0" xfId="15472" applyFont="1" applyBorder="1" applyAlignment="1">
      <alignment horizontal="right" wrapText="1"/>
    </xf>
    <xf numFmtId="0" fontId="317" fillId="0" borderId="71" xfId="15472" applyFont="1" applyBorder="1" applyAlignment="1">
      <alignment horizontal="right" wrapText="1"/>
    </xf>
    <xf numFmtId="340" fontId="250" fillId="0" borderId="70" xfId="15472" applyNumberFormat="1" applyFont="1" applyFill="1" applyBorder="1" applyAlignment="1">
      <alignment horizontal="right" vertical="center" wrapText="1"/>
    </xf>
    <xf numFmtId="340" fontId="250" fillId="54" borderId="70" xfId="15472" applyNumberFormat="1" applyFont="1" applyFill="1" applyBorder="1" applyAlignment="1">
      <alignment horizontal="right" vertical="center" wrapText="1"/>
    </xf>
    <xf numFmtId="0" fontId="250" fillId="0" borderId="70" xfId="3010" applyFont="1" applyFill="1" applyBorder="1" applyAlignment="1">
      <alignment wrapText="1"/>
    </xf>
    <xf numFmtId="168" fontId="248" fillId="0" borderId="71" xfId="3010" applyNumberFormat="1" applyFont="1" applyFill="1" applyBorder="1" applyAlignment="1">
      <alignment horizontal="right" vertical="center"/>
    </xf>
    <xf numFmtId="350" fontId="248" fillId="0" borderId="0" xfId="3010" applyNumberFormat="1" applyFont="1" applyFill="1" applyAlignment="1">
      <alignment horizontal="right" vertical="center" wrapText="1"/>
    </xf>
    <xf numFmtId="350" fontId="248" fillId="54" borderId="0" xfId="3010" applyNumberFormat="1" applyFont="1" applyFill="1" applyBorder="1" applyAlignment="1">
      <alignment horizontal="right" vertical="center" wrapText="1"/>
    </xf>
    <xf numFmtId="325" fontId="248" fillId="0" borderId="70" xfId="2979" applyNumberFormat="1" applyFont="1" applyFill="1" applyBorder="1" applyAlignment="1">
      <alignment horizontal="left" vertical="center" wrapText="1"/>
    </xf>
    <xf numFmtId="325" fontId="248" fillId="0" borderId="71" xfId="2979" applyNumberFormat="1" applyFont="1" applyFill="1" applyBorder="1" applyAlignment="1">
      <alignment horizontal="left" vertical="center" wrapText="1"/>
    </xf>
    <xf numFmtId="325" fontId="250" fillId="0" borderId="70" xfId="2979" applyNumberFormat="1" applyFont="1" applyFill="1" applyBorder="1" applyAlignment="1">
      <alignment horizontal="left" vertical="center" wrapText="1"/>
    </xf>
    <xf numFmtId="325" fontId="317" fillId="0" borderId="71" xfId="2979" applyNumberFormat="1" applyFont="1" applyFill="1" applyBorder="1" applyAlignment="1">
      <alignment horizontal="left" vertical="center" wrapText="1"/>
    </xf>
    <xf numFmtId="325" fontId="317" fillId="0" borderId="0" xfId="2979" applyNumberFormat="1" applyFont="1" applyFill="1" applyBorder="1" applyAlignment="1">
      <alignment horizontal="left" vertical="center" wrapText="1"/>
    </xf>
    <xf numFmtId="0" fontId="248" fillId="0" borderId="70" xfId="3010" applyFont="1" applyFill="1" applyBorder="1" applyAlignment="1">
      <alignment vertical="center" wrapText="1"/>
    </xf>
    <xf numFmtId="168" fontId="248" fillId="0" borderId="70" xfId="3010" applyNumberFormat="1" applyFont="1" applyFill="1" applyBorder="1" applyAlignment="1">
      <alignment vertical="center"/>
    </xf>
    <xf numFmtId="168" fontId="248" fillId="54" borderId="70" xfId="3010" applyNumberFormat="1" applyFont="1" applyFill="1" applyBorder="1" applyAlignment="1">
      <alignment vertical="center"/>
    </xf>
    <xf numFmtId="168" fontId="248" fillId="0" borderId="0" xfId="3010" applyNumberFormat="1" applyFont="1" applyFill="1" applyBorder="1" applyAlignment="1">
      <alignment vertical="center"/>
    </xf>
    <xf numFmtId="168" fontId="250" fillId="0" borderId="70" xfId="15472" applyNumberFormat="1" applyFont="1" applyFill="1" applyBorder="1" applyAlignment="1">
      <alignment horizontal="right" vertical="center" wrapText="1"/>
    </xf>
    <xf numFmtId="168" fontId="250" fillId="54" borderId="70" xfId="15472" applyNumberFormat="1" applyFont="1" applyFill="1" applyBorder="1" applyAlignment="1">
      <alignment horizontal="right" vertical="center" wrapText="1"/>
    </xf>
    <xf numFmtId="168" fontId="250" fillId="0" borderId="0" xfId="15472" applyNumberFormat="1" applyFont="1" applyFill="1" applyBorder="1" applyAlignment="1">
      <alignment horizontal="right" vertical="center" wrapText="1"/>
    </xf>
    <xf numFmtId="0" fontId="248" fillId="0" borderId="71" xfId="3010" applyFont="1" applyFill="1" applyBorder="1" applyAlignment="1">
      <alignment vertical="center" wrapText="1"/>
    </xf>
    <xf numFmtId="0" fontId="318" fillId="0" borderId="71" xfId="15472" applyFont="1" applyBorder="1" applyAlignment="1">
      <alignment horizontal="right"/>
    </xf>
    <xf numFmtId="0" fontId="318" fillId="0" borderId="71" xfId="15472" applyFont="1" applyBorder="1" applyAlignment="1">
      <alignment horizontal="right" wrapText="1"/>
    </xf>
    <xf numFmtId="168" fontId="248" fillId="54" borderId="71" xfId="3010" applyNumberFormat="1" applyFont="1" applyFill="1" applyBorder="1" applyAlignment="1">
      <alignment vertical="center"/>
    </xf>
    <xf numFmtId="0" fontId="318" fillId="0" borderId="0" xfId="15472" applyFont="1" applyBorder="1" applyAlignment="1">
      <alignment horizontal="right" wrapText="1"/>
    </xf>
    <xf numFmtId="168" fontId="248" fillId="0" borderId="71" xfId="3010" applyNumberFormat="1" applyFont="1" applyFill="1" applyBorder="1" applyAlignment="1">
      <alignment vertical="center"/>
    </xf>
    <xf numFmtId="325" fontId="250" fillId="0" borderId="70" xfId="2979" applyNumberFormat="1" applyFont="1" applyFill="1" applyBorder="1" applyAlignment="1">
      <alignment vertical="center" wrapText="1"/>
    </xf>
    <xf numFmtId="0" fontId="317" fillId="61" borderId="97" xfId="34661" applyFont="1" applyFill="1" applyBorder="1" applyAlignment="1">
      <alignment horizontal="left" wrapText="1"/>
    </xf>
    <xf numFmtId="0" fontId="318" fillId="61" borderId="97" xfId="34661" applyFont="1" applyFill="1" applyBorder="1" applyAlignment="1">
      <alignment horizontal="right" wrapText="1"/>
    </xf>
    <xf numFmtId="0" fontId="318" fillId="0" borderId="97" xfId="34661" applyFont="1" applyFill="1" applyBorder="1" applyAlignment="1">
      <alignment horizontal="right" wrapText="1"/>
    </xf>
    <xf numFmtId="0" fontId="248" fillId="61" borderId="98" xfId="34661" applyFont="1" applyFill="1" applyBorder="1" applyAlignment="1">
      <alignment horizontal="left" wrapText="1"/>
    </xf>
    <xf numFmtId="0" fontId="248" fillId="61" borderId="97" xfId="34661" applyFont="1" applyFill="1" applyBorder="1" applyAlignment="1">
      <alignment horizontal="left" wrapText="1"/>
    </xf>
    <xf numFmtId="0" fontId="250" fillId="61" borderId="98" xfId="34661" applyFont="1" applyFill="1" applyBorder="1" applyAlignment="1">
      <alignment horizontal="left" wrapText="1"/>
    </xf>
    <xf numFmtId="0" fontId="248" fillId="61" borderId="0" xfId="34661" applyFont="1" applyFill="1" applyAlignment="1">
      <alignment horizontal="left" wrapText="1"/>
    </xf>
    <xf numFmtId="0" fontId="250" fillId="61" borderId="99" xfId="34661" applyFont="1" applyFill="1" applyBorder="1" applyAlignment="1">
      <alignment horizontal="left" wrapText="1"/>
    </xf>
    <xf numFmtId="0" fontId="250" fillId="61" borderId="0" xfId="34661" applyFont="1" applyFill="1" applyBorder="1" applyAlignment="1">
      <alignment horizontal="left" wrapText="1"/>
    </xf>
    <xf numFmtId="0" fontId="376" fillId="59" borderId="0" xfId="16678" applyFont="1" applyFill="1"/>
    <xf numFmtId="341" fontId="250" fillId="0" borderId="98" xfId="34625" applyNumberFormat="1" applyFont="1" applyFill="1" applyBorder="1" applyAlignment="1">
      <alignment horizontal="right" wrapText="1"/>
    </xf>
    <xf numFmtId="332" fontId="248" fillId="58" borderId="0" xfId="3010" applyNumberFormat="1" applyFont="1" applyFill="1" applyAlignment="1">
      <alignment horizontal="center" vertical="center"/>
    </xf>
    <xf numFmtId="168" fontId="248" fillId="54" borderId="98" xfId="0" applyNumberFormat="1" applyFont="1" applyFill="1" applyBorder="1" applyAlignment="1">
      <alignment horizontal="right" wrapText="1"/>
    </xf>
    <xf numFmtId="168" fontId="248" fillId="54" borderId="97" xfId="0" applyNumberFormat="1" applyFont="1" applyFill="1" applyBorder="1" applyAlignment="1">
      <alignment horizontal="right" wrapText="1"/>
    </xf>
    <xf numFmtId="168" fontId="250" fillId="54" borderId="98" xfId="0" applyNumberFormat="1" applyFont="1" applyFill="1" applyBorder="1" applyAlignment="1">
      <alignment horizontal="right" wrapText="1"/>
    </xf>
    <xf numFmtId="168" fontId="248" fillId="54" borderId="0" xfId="0" applyNumberFormat="1" applyFont="1" applyFill="1" applyAlignment="1">
      <alignment horizontal="right" wrapText="1"/>
    </xf>
    <xf numFmtId="168" fontId="250" fillId="54" borderId="99" xfId="0" applyNumberFormat="1" applyFont="1" applyFill="1" applyBorder="1" applyAlignment="1">
      <alignment horizontal="right" wrapText="1"/>
    </xf>
    <xf numFmtId="168" fontId="250" fillId="0" borderId="0" xfId="0" applyNumberFormat="1" applyFont="1" applyFill="1" applyBorder="1" applyAlignment="1">
      <alignment horizontal="right" wrapText="1"/>
    </xf>
    <xf numFmtId="0" fontId="318" fillId="0" borderId="97" xfId="0" applyFont="1" applyFill="1" applyBorder="1" applyAlignment="1">
      <alignment horizontal="right" wrapText="1"/>
    </xf>
    <xf numFmtId="168" fontId="248" fillId="0" borderId="98" xfId="0" applyNumberFormat="1" applyFont="1" applyFill="1" applyBorder="1" applyAlignment="1">
      <alignment horizontal="right" wrapText="1"/>
    </xf>
    <xf numFmtId="168" fontId="248" fillId="0" borderId="97" xfId="0" applyNumberFormat="1" applyFont="1" applyFill="1" applyBorder="1" applyAlignment="1">
      <alignment horizontal="right" wrapText="1"/>
    </xf>
    <xf numFmtId="168" fontId="250" fillId="0" borderId="98" xfId="0" applyNumberFormat="1" applyFont="1" applyFill="1" applyBorder="1" applyAlignment="1">
      <alignment horizontal="right" wrapText="1"/>
    </xf>
    <xf numFmtId="168" fontId="248" fillId="0" borderId="0" xfId="0" applyNumberFormat="1" applyFont="1" applyFill="1" applyAlignment="1">
      <alignment horizontal="right" wrapText="1"/>
    </xf>
    <xf numFmtId="0" fontId="318" fillId="61" borderId="97" xfId="0" applyFont="1" applyFill="1" applyBorder="1" applyAlignment="1">
      <alignment horizontal="right" wrapText="1"/>
    </xf>
    <xf numFmtId="341" fontId="250" fillId="0" borderId="98" xfId="0" applyNumberFormat="1" applyFont="1" applyFill="1" applyBorder="1" applyAlignment="1">
      <alignment horizontal="right" wrapText="1"/>
    </xf>
    <xf numFmtId="168" fontId="248" fillId="54" borderId="70" xfId="0" applyNumberFormat="1" applyFont="1" applyFill="1" applyBorder="1" applyAlignment="1">
      <alignment horizontal="right" vertical="center" wrapText="1"/>
    </xf>
    <xf numFmtId="168" fontId="248" fillId="54" borderId="0" xfId="0" applyNumberFormat="1" applyFont="1" applyFill="1" applyBorder="1" applyAlignment="1">
      <alignment horizontal="right" vertical="center" wrapText="1"/>
    </xf>
    <xf numFmtId="0" fontId="319" fillId="0" borderId="71" xfId="0" applyFont="1" applyBorder="1" applyAlignment="1">
      <alignment wrapText="1"/>
    </xf>
    <xf numFmtId="10" fontId="248" fillId="54" borderId="0" xfId="24776" applyNumberFormat="1" applyFont="1" applyFill="1" applyBorder="1" applyAlignment="1">
      <alignment horizontal="right" vertical="center"/>
    </xf>
    <xf numFmtId="0" fontId="307" fillId="0" borderId="71" xfId="0" applyFont="1" applyFill="1" applyBorder="1" applyAlignment="1"/>
    <xf numFmtId="0" fontId="319" fillId="0" borderId="71" xfId="0" applyFont="1" applyFill="1" applyBorder="1" applyAlignment="1">
      <alignment wrapText="1"/>
    </xf>
    <xf numFmtId="341" fontId="248" fillId="54" borderId="0" xfId="3010" applyNumberFormat="1" applyFont="1" applyFill="1" applyBorder="1" applyAlignment="1">
      <alignment horizontal="right" vertical="center"/>
    </xf>
    <xf numFmtId="341" fontId="248" fillId="61" borderId="0" xfId="3010" applyNumberFormat="1" applyFont="1" applyFill="1" applyBorder="1" applyAlignment="1">
      <alignment horizontal="right" vertical="center"/>
    </xf>
    <xf numFmtId="332" fontId="319" fillId="0" borderId="0" xfId="0" applyNumberFormat="1" applyFont="1" applyFill="1" applyBorder="1" applyAlignment="1">
      <alignment horizontal="right" vertical="center" wrapText="1"/>
    </xf>
    <xf numFmtId="332" fontId="370" fillId="0" borderId="0" xfId="0" applyNumberFormat="1" applyFont="1" applyFill="1" applyBorder="1" applyAlignment="1">
      <alignment horizontal="right" vertical="center" wrapText="1"/>
    </xf>
    <xf numFmtId="0" fontId="319" fillId="0" borderId="0" xfId="0" applyFont="1" applyFill="1" applyBorder="1" applyAlignment="1">
      <alignment vertical="center" wrapText="1"/>
    </xf>
    <xf numFmtId="0" fontId="321" fillId="0" borderId="71" xfId="0" applyFont="1" applyFill="1" applyBorder="1" applyAlignment="1">
      <alignment vertical="center" wrapText="1"/>
    </xf>
    <xf numFmtId="0" fontId="319" fillId="0" borderId="70" xfId="0" applyFont="1" applyFill="1" applyBorder="1" applyAlignment="1">
      <alignment vertical="center" wrapText="1"/>
    </xf>
    <xf numFmtId="332" fontId="248" fillId="54" borderId="70" xfId="0" applyNumberFormat="1" applyFont="1" applyFill="1" applyBorder="1" applyAlignment="1">
      <alignment horizontal="right" vertical="center" wrapText="1"/>
    </xf>
    <xf numFmtId="0" fontId="319" fillId="0" borderId="0" xfId="0" applyFont="1" applyAlignment="1">
      <alignment vertical="center" wrapText="1"/>
    </xf>
    <xf numFmtId="332" fontId="248" fillId="54" borderId="0" xfId="0" applyNumberFormat="1" applyFont="1" applyFill="1" applyBorder="1" applyAlignment="1">
      <alignment horizontal="right" vertical="center" wrapText="1"/>
    </xf>
    <xf numFmtId="332" fontId="319" fillId="0" borderId="0" xfId="0" applyNumberFormat="1" applyFont="1" applyAlignment="1">
      <alignment horizontal="right" vertical="center"/>
    </xf>
    <xf numFmtId="332" fontId="319" fillId="0" borderId="0" xfId="0" applyNumberFormat="1" applyFont="1" applyAlignment="1">
      <alignment horizontal="right" vertical="center" wrapText="1"/>
    </xf>
    <xf numFmtId="0" fontId="319" fillId="0" borderId="71" xfId="0" applyFont="1" applyBorder="1" applyAlignment="1">
      <alignment vertical="center" wrapText="1"/>
    </xf>
    <xf numFmtId="332" fontId="319" fillId="0" borderId="94" xfId="0" applyNumberFormat="1" applyFont="1" applyBorder="1" applyAlignment="1">
      <alignment horizontal="right" vertical="center"/>
    </xf>
    <xf numFmtId="332" fontId="320" fillId="0" borderId="95" xfId="0" applyNumberFormat="1" applyFont="1" applyBorder="1" applyAlignment="1">
      <alignment horizontal="right" vertical="center" wrapText="1"/>
    </xf>
    <xf numFmtId="332" fontId="319" fillId="0" borderId="0" xfId="0" applyNumberFormat="1" applyFont="1" applyBorder="1" applyAlignment="1">
      <alignment horizontal="right" vertical="center" wrapText="1"/>
    </xf>
    <xf numFmtId="0" fontId="319" fillId="0" borderId="0" xfId="0" applyFont="1" applyAlignment="1"/>
    <xf numFmtId="332" fontId="248" fillId="0" borderId="0" xfId="0" applyNumberFormat="1" applyFont="1" applyFill="1" applyBorder="1" applyAlignment="1">
      <alignment horizontal="right" vertical="center" wrapText="1"/>
    </xf>
    <xf numFmtId="355" fontId="248" fillId="54" borderId="0" xfId="0" applyNumberFormat="1" applyFont="1" applyFill="1" applyBorder="1" applyAlignment="1">
      <alignment horizontal="right" vertical="center" wrapText="1"/>
    </xf>
    <xf numFmtId="355" fontId="248" fillId="0" borderId="0" xfId="0" applyNumberFormat="1" applyFont="1" applyFill="1" applyBorder="1" applyAlignment="1">
      <alignment horizontal="right" vertical="center" wrapText="1"/>
    </xf>
    <xf numFmtId="168" fontId="318" fillId="0" borderId="71" xfId="0" applyNumberFormat="1" applyFont="1" applyFill="1" applyBorder="1" applyAlignment="1">
      <alignment horizontal="right" wrapText="1"/>
    </xf>
    <xf numFmtId="332" fontId="319" fillId="0" borderId="70" xfId="0" applyNumberFormat="1" applyFont="1" applyFill="1" applyBorder="1" applyAlignment="1">
      <alignment horizontal="right" vertical="center" wrapText="1"/>
    </xf>
    <xf numFmtId="0" fontId="321" fillId="0" borderId="0" xfId="0" applyFont="1" applyFill="1" applyBorder="1" applyAlignment="1">
      <alignment vertical="center" wrapText="1"/>
    </xf>
    <xf numFmtId="9" fontId="319" fillId="0" borderId="0" xfId="0" applyNumberFormat="1" applyFont="1" applyAlignment="1">
      <alignment horizontal="right" vertical="center" wrapText="1"/>
    </xf>
    <xf numFmtId="0" fontId="319" fillId="0" borderId="0" xfId="0" applyFont="1" applyAlignment="1">
      <alignment horizontal="right" vertical="center" wrapText="1"/>
    </xf>
    <xf numFmtId="0" fontId="306" fillId="0" borderId="71" xfId="0" applyFont="1" applyFill="1" applyBorder="1" applyAlignment="1">
      <alignment vertical="center" wrapText="1"/>
    </xf>
    <xf numFmtId="168" fontId="248" fillId="0" borderId="70" xfId="0" applyNumberFormat="1" applyFont="1" applyFill="1" applyBorder="1" applyAlignment="1">
      <alignment horizontal="right" vertical="center" wrapText="1"/>
    </xf>
    <xf numFmtId="168" fontId="248" fillId="0" borderId="0" xfId="0" applyNumberFormat="1" applyFont="1" applyFill="1" applyBorder="1" applyAlignment="1">
      <alignment horizontal="right" vertical="center" wrapText="1"/>
    </xf>
    <xf numFmtId="168" fontId="248" fillId="0" borderId="0" xfId="8938" applyNumberFormat="1" applyFont="1" applyFill="1" applyBorder="1" applyAlignment="1">
      <alignment horizontal="right" vertical="center" wrapText="1"/>
    </xf>
    <xf numFmtId="353" fontId="248" fillId="54" borderId="0" xfId="0" applyNumberFormat="1" applyFont="1" applyFill="1" applyBorder="1" applyAlignment="1">
      <alignment horizontal="right" vertical="center" wrapText="1"/>
    </xf>
    <xf numFmtId="169" fontId="319" fillId="0" borderId="0" xfId="0" applyNumberFormat="1" applyFont="1" applyAlignment="1">
      <alignment horizontal="right" vertical="center" wrapText="1"/>
    </xf>
    <xf numFmtId="0" fontId="306" fillId="61" borderId="106" xfId="3010" applyFont="1" applyFill="1" applyBorder="1" applyAlignment="1">
      <alignment vertical="center"/>
    </xf>
    <xf numFmtId="168" fontId="317" fillId="0" borderId="106" xfId="3010" applyNumberFormat="1" applyFont="1" applyFill="1" applyBorder="1" applyAlignment="1">
      <alignment horizontal="right"/>
    </xf>
    <xf numFmtId="0" fontId="371" fillId="61" borderId="106" xfId="3010" applyFont="1" applyFill="1" applyBorder="1" applyAlignment="1">
      <alignment horizontal="right"/>
    </xf>
    <xf numFmtId="0" fontId="248" fillId="61" borderId="107" xfId="3010" applyFont="1" applyFill="1" applyBorder="1" applyAlignment="1">
      <alignment vertical="center"/>
    </xf>
    <xf numFmtId="350" fontId="248" fillId="0" borderId="107" xfId="3010" applyNumberFormat="1" applyFont="1" applyFill="1" applyBorder="1" applyAlignment="1">
      <alignment horizontal="right" vertical="center" wrapText="1"/>
    </xf>
    <xf numFmtId="0" fontId="371" fillId="61" borderId="107" xfId="3010" applyFont="1" applyFill="1" applyBorder="1" applyAlignment="1">
      <alignment horizontal="right" vertical="center"/>
    </xf>
    <xf numFmtId="0" fontId="306" fillId="61" borderId="106" xfId="3010" applyFont="1" applyFill="1" applyBorder="1" applyAlignment="1">
      <alignment vertical="center" wrapText="1"/>
    </xf>
    <xf numFmtId="0" fontId="318" fillId="0" borderId="106" xfId="3010" applyFont="1" applyFill="1" applyBorder="1" applyAlignment="1">
      <alignment horizontal="right"/>
    </xf>
    <xf numFmtId="168" fontId="248" fillId="0" borderId="107" xfId="3010" applyNumberFormat="1" applyFont="1" applyFill="1" applyBorder="1" applyAlignment="1">
      <alignment horizontal="right" vertical="center" wrapText="1"/>
    </xf>
    <xf numFmtId="337" fontId="248" fillId="0" borderId="107" xfId="3010" applyNumberFormat="1" applyFont="1" applyFill="1" applyBorder="1" applyAlignment="1">
      <alignment horizontal="right" vertical="center"/>
    </xf>
    <xf numFmtId="168" fontId="248" fillId="55" borderId="70" xfId="0" applyNumberFormat="1" applyFont="1" applyFill="1" applyBorder="1" applyAlignment="1">
      <alignment horizontal="right" vertical="center" wrapText="1"/>
    </xf>
    <xf numFmtId="168" fontId="248" fillId="55" borderId="71" xfId="0" applyNumberFormat="1" applyFont="1" applyFill="1" applyBorder="1" applyAlignment="1">
      <alignment horizontal="right" vertical="center" wrapText="1"/>
    </xf>
    <xf numFmtId="0" fontId="320" fillId="0" borderId="70" xfId="0" applyFont="1" applyFill="1" applyBorder="1" applyAlignment="1">
      <alignment vertical="center" wrapText="1"/>
    </xf>
    <xf numFmtId="168" fontId="320" fillId="55" borderId="70" xfId="0" applyNumberFormat="1" applyFont="1" applyFill="1" applyBorder="1" applyAlignment="1">
      <alignment horizontal="right" vertical="center" wrapText="1"/>
    </xf>
    <xf numFmtId="168" fontId="320" fillId="0" borderId="0" xfId="0" applyNumberFormat="1" applyFont="1" applyFill="1" applyBorder="1" applyAlignment="1">
      <alignment horizontal="right" vertical="center" wrapText="1"/>
    </xf>
    <xf numFmtId="0" fontId="319" fillId="0" borderId="71" xfId="0" applyFont="1" applyFill="1" applyBorder="1" applyAlignment="1">
      <alignment vertical="center" wrapText="1"/>
    </xf>
    <xf numFmtId="168" fontId="319" fillId="0" borderId="0" xfId="0" applyNumberFormat="1" applyFont="1" applyFill="1" applyAlignment="1">
      <alignment horizontal="right" vertical="center" wrapText="1"/>
    </xf>
    <xf numFmtId="1" fontId="248" fillId="0" borderId="0" xfId="24776" applyNumberFormat="1" applyFont="1" applyFill="1" applyBorder="1" applyAlignment="1">
      <alignment horizontal="right" vertical="center" wrapText="1"/>
    </xf>
    <xf numFmtId="333" fontId="319" fillId="0" borderId="0" xfId="0" applyNumberFormat="1" applyFont="1" applyFill="1" applyBorder="1" applyAlignment="1">
      <alignment horizontal="right" vertical="center" wrapText="1"/>
    </xf>
    <xf numFmtId="0" fontId="319" fillId="0" borderId="0" xfId="0" applyFont="1" applyFill="1" applyBorder="1" applyAlignment="1">
      <alignment vertical="center"/>
    </xf>
    <xf numFmtId="0" fontId="321" fillId="0" borderId="71" xfId="0" applyFont="1" applyFill="1" applyBorder="1" applyAlignment="1">
      <alignment vertical="center"/>
    </xf>
    <xf numFmtId="0" fontId="248" fillId="0" borderId="0" xfId="0" applyFont="1" applyFill="1" applyBorder="1" applyAlignment="1">
      <alignment vertical="center" wrapText="1"/>
    </xf>
    <xf numFmtId="169" fontId="248" fillId="0" borderId="0" xfId="24776" applyNumberFormat="1" applyFont="1" applyFill="1" applyBorder="1" applyAlignment="1">
      <alignment horizontal="right" vertical="center" wrapText="1"/>
    </xf>
    <xf numFmtId="169" fontId="319" fillId="0" borderId="0" xfId="24776" applyNumberFormat="1" applyFont="1" applyFill="1" applyBorder="1" applyAlignment="1">
      <alignment horizontal="right" vertical="center" wrapText="1"/>
    </xf>
    <xf numFmtId="9" fontId="319" fillId="0" borderId="0" xfId="24776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 wrapText="1"/>
    </xf>
    <xf numFmtId="334" fontId="319" fillId="55" borderId="0" xfId="0" applyNumberFormat="1" applyFont="1" applyFill="1" applyBorder="1" applyAlignment="1">
      <alignment horizontal="right" vertical="center" wrapText="1"/>
    </xf>
    <xf numFmtId="0" fontId="319" fillId="0" borderId="0" xfId="0" applyFont="1" applyFill="1" applyAlignment="1">
      <alignment vertical="center" wrapText="1"/>
    </xf>
    <xf numFmtId="10" fontId="319" fillId="55" borderId="0" xfId="24776" applyNumberFormat="1" applyFont="1" applyFill="1" applyBorder="1" applyAlignment="1">
      <alignment horizontal="right" vertical="center" wrapText="1"/>
    </xf>
    <xf numFmtId="325" fontId="248" fillId="0" borderId="0" xfId="0" applyNumberFormat="1" applyFont="1" applyFill="1" applyBorder="1" applyAlignment="1">
      <alignment horizontal="right" vertical="center" wrapText="1"/>
    </xf>
    <xf numFmtId="168" fontId="319" fillId="55" borderId="70" xfId="0" applyNumberFormat="1" applyFont="1" applyFill="1" applyBorder="1" applyAlignment="1">
      <alignment horizontal="right" vertical="center" wrapText="1"/>
    </xf>
    <xf numFmtId="168" fontId="318" fillId="55" borderId="0" xfId="0" applyNumberFormat="1" applyFont="1" applyFill="1" applyBorder="1" applyAlignment="1">
      <alignment horizontal="right" wrapText="1"/>
    </xf>
    <xf numFmtId="332" fontId="319" fillId="0" borderId="0" xfId="0" quotePrefix="1" applyNumberFormat="1" applyFont="1" applyFill="1" applyBorder="1" applyAlignment="1">
      <alignment horizontal="right" vertical="center" wrapText="1"/>
    </xf>
    <xf numFmtId="0" fontId="320" fillId="0" borderId="104" xfId="0" applyFont="1" applyFill="1" applyBorder="1" applyAlignment="1">
      <alignment vertical="center" wrapText="1"/>
    </xf>
    <xf numFmtId="0" fontId="319" fillId="0" borderId="71" xfId="0" applyFont="1" applyFill="1" applyBorder="1" applyAlignment="1">
      <alignment vertical="center"/>
    </xf>
    <xf numFmtId="0" fontId="319" fillId="0" borderId="96" xfId="0" applyFont="1" applyFill="1" applyBorder="1" applyAlignment="1">
      <alignment vertical="center" wrapText="1"/>
    </xf>
    <xf numFmtId="0" fontId="321" fillId="0" borderId="108" xfId="0" applyFont="1" applyFill="1" applyBorder="1" applyAlignment="1">
      <alignment vertical="center" wrapText="1"/>
    </xf>
    <xf numFmtId="0" fontId="248" fillId="0" borderId="109" xfId="3010" applyFont="1" applyFill="1" applyBorder="1" applyAlignment="1">
      <alignment vertical="center" wrapText="1"/>
    </xf>
    <xf numFmtId="9" fontId="248" fillId="54" borderId="0" xfId="0" applyNumberFormat="1" applyFont="1" applyFill="1" applyBorder="1" applyAlignment="1">
      <alignment horizontal="right" vertical="center" wrapText="1"/>
    </xf>
    <xf numFmtId="0" fontId="319" fillId="0" borderId="109" xfId="0" applyFont="1" applyFill="1" applyBorder="1" applyAlignment="1">
      <alignment vertical="center" wrapText="1"/>
    </xf>
    <xf numFmtId="0" fontId="373" fillId="0" borderId="0" xfId="0" applyFont="1" applyFill="1" applyBorder="1" applyAlignment="1">
      <alignment vertical="center" wrapText="1"/>
    </xf>
    <xf numFmtId="332" fontId="318" fillId="55" borderId="71" xfId="0" applyNumberFormat="1" applyFont="1" applyFill="1" applyBorder="1" applyAlignment="1">
      <alignment horizontal="right" wrapText="1"/>
    </xf>
    <xf numFmtId="0" fontId="321" fillId="0" borderId="105" xfId="0" applyFont="1" applyFill="1" applyBorder="1" applyAlignment="1">
      <alignment vertical="center" wrapText="1"/>
    </xf>
    <xf numFmtId="0" fontId="248" fillId="0" borderId="0" xfId="0" applyFont="1" applyFill="1" applyBorder="1" applyAlignment="1">
      <alignment horizontal="right" wrapText="1"/>
    </xf>
    <xf numFmtId="168" fontId="248" fillId="0" borderId="0" xfId="0" applyNumberFormat="1" applyFont="1" applyFill="1" applyBorder="1" applyAlignment="1">
      <alignment horizontal="right" wrapText="1"/>
    </xf>
    <xf numFmtId="0" fontId="248" fillId="0" borderId="71" xfId="0" applyFont="1" applyBorder="1" applyAlignment="1">
      <alignment horizontal="right" wrapText="1"/>
    </xf>
    <xf numFmtId="338" fontId="248" fillId="0" borderId="70" xfId="0" applyNumberFormat="1" applyFont="1" applyFill="1" applyBorder="1" applyAlignment="1">
      <alignment horizontal="right" vertical="center" wrapText="1"/>
    </xf>
    <xf numFmtId="344" fontId="248" fillId="0" borderId="70" xfId="0" applyNumberFormat="1" applyFont="1" applyFill="1" applyBorder="1" applyAlignment="1">
      <alignment horizontal="right" vertical="center" wrapText="1"/>
    </xf>
    <xf numFmtId="338" fontId="248" fillId="0" borderId="0" xfId="0" applyNumberFormat="1" applyFont="1" applyFill="1" applyBorder="1" applyAlignment="1">
      <alignment horizontal="right" vertical="center" wrapText="1"/>
    </xf>
    <xf numFmtId="344" fontId="248" fillId="0" borderId="0" xfId="0" applyNumberFormat="1" applyFont="1" applyFill="1" applyBorder="1" applyAlignment="1">
      <alignment horizontal="right" vertical="center" wrapText="1"/>
    </xf>
    <xf numFmtId="168" fontId="248" fillId="0" borderId="71" xfId="0" applyNumberFormat="1" applyFont="1" applyFill="1" applyBorder="1" applyAlignment="1">
      <alignment horizontal="right" vertical="center" wrapText="1"/>
    </xf>
    <xf numFmtId="338" fontId="248" fillId="0" borderId="71" xfId="0" applyNumberFormat="1" applyFont="1" applyFill="1" applyBorder="1" applyAlignment="1">
      <alignment horizontal="right" vertical="center" wrapText="1"/>
    </xf>
    <xf numFmtId="344" fontId="248" fillId="0" borderId="71" xfId="0" applyNumberFormat="1" applyFont="1" applyFill="1" applyBorder="1" applyAlignment="1">
      <alignment horizontal="right" vertical="center" wrapText="1"/>
    </xf>
    <xf numFmtId="168" fontId="248" fillId="0" borderId="70" xfId="0" applyNumberFormat="1" applyFont="1" applyFill="1" applyBorder="1" applyAlignment="1">
      <alignment horizontal="right" wrapText="1"/>
    </xf>
    <xf numFmtId="338" fontId="248" fillId="0" borderId="70" xfId="0" applyNumberFormat="1" applyFont="1" applyFill="1" applyBorder="1" applyAlignment="1">
      <alignment horizontal="right" wrapText="1"/>
    </xf>
    <xf numFmtId="344" fontId="248" fillId="0" borderId="70" xfId="0" applyNumberFormat="1" applyFont="1" applyFill="1" applyBorder="1" applyAlignment="1">
      <alignment horizontal="right" wrapText="1"/>
    </xf>
    <xf numFmtId="168" fontId="248" fillId="0" borderId="71" xfId="0" applyNumberFormat="1" applyFont="1" applyFill="1" applyBorder="1" applyAlignment="1">
      <alignment horizontal="right" wrapText="1"/>
    </xf>
    <xf numFmtId="338" fontId="248" fillId="0" borderId="71" xfId="0" applyNumberFormat="1" applyFont="1" applyFill="1" applyBorder="1" applyAlignment="1">
      <alignment horizontal="right" wrapText="1"/>
    </xf>
    <xf numFmtId="344" fontId="248" fillId="0" borderId="71" xfId="0" applyNumberFormat="1" applyFont="1" applyFill="1" applyBorder="1" applyAlignment="1">
      <alignment horizontal="right" wrapText="1"/>
    </xf>
    <xf numFmtId="168" fontId="250" fillId="0" borderId="70" xfId="0" applyNumberFormat="1" applyFont="1" applyFill="1" applyBorder="1" applyAlignment="1">
      <alignment horizontal="right" wrapText="1"/>
    </xf>
    <xf numFmtId="338" fontId="250" fillId="0" borderId="70" xfId="0" applyNumberFormat="1" applyFont="1" applyFill="1" applyBorder="1" applyAlignment="1">
      <alignment horizontal="right" wrapText="1"/>
    </xf>
    <xf numFmtId="344" fontId="250" fillId="0" borderId="70" xfId="0" applyNumberFormat="1" applyFont="1" applyFill="1" applyBorder="1" applyAlignment="1">
      <alignment horizontal="right" wrapText="1"/>
    </xf>
    <xf numFmtId="343" fontId="250" fillId="54" borderId="98" xfId="0" applyNumberFormat="1" applyFont="1" applyFill="1" applyBorder="1" applyAlignment="1">
      <alignment horizontal="right" wrapText="1"/>
    </xf>
    <xf numFmtId="325" fontId="248" fillId="0" borderId="0" xfId="3010" applyNumberFormat="1" applyFont="1" applyFill="1" applyBorder="1" applyAlignment="1">
      <alignment vertical="center"/>
    </xf>
    <xf numFmtId="325" fontId="324" fillId="0" borderId="0" xfId="2979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317" fillId="61" borderId="0" xfId="24797" applyFont="1" applyFill="1" applyAlignment="1">
      <alignment horizontal="right"/>
    </xf>
    <xf numFmtId="168" fontId="248" fillId="54" borderId="70" xfId="2988" applyNumberFormat="1" applyFont="1" applyFill="1" applyBorder="1" applyAlignment="1">
      <alignment horizontal="right" vertical="center"/>
    </xf>
    <xf numFmtId="0" fontId="248" fillId="0" borderId="0" xfId="3010" applyFont="1" applyFill="1" applyAlignment="1">
      <alignment wrapText="1"/>
    </xf>
    <xf numFmtId="0" fontId="248" fillId="0" borderId="0" xfId="3010" applyFont="1" applyFill="1" applyBorder="1" applyAlignment="1">
      <alignment wrapText="1"/>
    </xf>
    <xf numFmtId="0" fontId="248" fillId="55" borderId="0" xfId="3010" applyFont="1" applyFill="1" applyAlignment="1">
      <alignment vertical="center" wrapText="1"/>
    </xf>
    <xf numFmtId="0" fontId="318" fillId="0" borderId="71" xfId="0" applyFont="1" applyBorder="1" applyAlignment="1">
      <alignment horizontal="right" wrapText="1"/>
    </xf>
    <xf numFmtId="0" fontId="318" fillId="0" borderId="0" xfId="0" applyFont="1" applyBorder="1" applyAlignment="1">
      <alignment horizontal="right" wrapText="1"/>
    </xf>
    <xf numFmtId="0" fontId="318" fillId="0" borderId="0" xfId="0" applyFont="1" applyFill="1" applyBorder="1" applyAlignment="1">
      <alignment horizontal="right" wrapText="1"/>
    </xf>
    <xf numFmtId="325" fontId="324" fillId="0" borderId="0" xfId="2979" applyNumberFormat="1" applyFont="1" applyFill="1" applyBorder="1" applyAlignment="1">
      <alignment vertical="center"/>
    </xf>
    <xf numFmtId="325" fontId="324" fillId="0" borderId="0" xfId="2979" applyNumberFormat="1" applyFont="1" applyFill="1" applyBorder="1" applyAlignment="1">
      <alignment vertical="center" wrapText="1"/>
    </xf>
    <xf numFmtId="0" fontId="318" fillId="0" borderId="71" xfId="15472" applyFont="1" applyFill="1" applyBorder="1" applyAlignment="1">
      <alignment horizontal="right"/>
    </xf>
    <xf numFmtId="0" fontId="318" fillId="0" borderId="71" xfId="15472" applyFont="1" applyFill="1" applyBorder="1" applyAlignment="1">
      <alignment horizontal="right" wrapText="1"/>
    </xf>
    <xf numFmtId="332" fontId="248" fillId="0" borderId="0" xfId="3010" applyNumberFormat="1" applyFont="1" applyAlignment="1">
      <alignment vertical="center"/>
    </xf>
    <xf numFmtId="341" fontId="248" fillId="58" borderId="0" xfId="3010" applyNumberFormat="1" applyFont="1" applyFill="1" applyBorder="1" applyAlignment="1">
      <alignment horizontal="center" vertical="center"/>
    </xf>
    <xf numFmtId="265" fontId="323" fillId="0" borderId="0" xfId="16678" applyNumberFormat="1"/>
    <xf numFmtId="327" fontId="248" fillId="0" borderId="0" xfId="3010" applyNumberFormat="1" applyFont="1" applyFill="1" applyAlignment="1">
      <alignment vertical="center"/>
    </xf>
    <xf numFmtId="329" fontId="317" fillId="0" borderId="0" xfId="24797" applyNumberFormat="1" applyFont="1" applyFill="1" applyBorder="1" applyAlignment="1">
      <alignment horizontal="right" wrapText="1"/>
    </xf>
    <xf numFmtId="0" fontId="317" fillId="0" borderId="0" xfId="2979" applyFont="1" applyFill="1" applyBorder="1" applyAlignment="1">
      <alignment horizontal="right"/>
    </xf>
    <xf numFmtId="325" fontId="318" fillId="0" borderId="71" xfId="2979" applyNumberFormat="1" applyFont="1" applyFill="1" applyBorder="1" applyAlignment="1">
      <alignment horizontal="right"/>
    </xf>
    <xf numFmtId="0" fontId="318" fillId="0" borderId="71" xfId="3010" applyFont="1" applyBorder="1" applyAlignment="1">
      <alignment horizontal="right"/>
    </xf>
    <xf numFmtId="0" fontId="317" fillId="0" borderId="71" xfId="3010" applyFont="1" applyFill="1" applyBorder="1" applyAlignment="1">
      <alignment horizontal="right"/>
    </xf>
    <xf numFmtId="0" fontId="317" fillId="61" borderId="71" xfId="24800" applyFont="1" applyFill="1" applyBorder="1" applyAlignment="1">
      <alignment horizontal="right" wrapText="1"/>
    </xf>
    <xf numFmtId="0" fontId="377" fillId="0" borderId="0" xfId="3010" applyFont="1" applyFill="1" applyBorder="1" applyAlignment="1">
      <alignment horizontal="right" vertical="center"/>
    </xf>
    <xf numFmtId="0" fontId="248" fillId="0" borderId="0" xfId="2988" applyFont="1" applyFill="1" applyBorder="1" applyAlignment="1"/>
    <xf numFmtId="332" fontId="318" fillId="0" borderId="71" xfId="0" applyNumberFormat="1" applyFont="1" applyFill="1" applyBorder="1" applyAlignment="1">
      <alignment horizontal="right" wrapText="1"/>
    </xf>
    <xf numFmtId="0" fontId="317" fillId="0" borderId="0" xfId="3010" applyFont="1" applyFill="1" applyAlignment="1">
      <alignment horizontal="right" wrapText="1"/>
    </xf>
    <xf numFmtId="0" fontId="317" fillId="55" borderId="0" xfId="2988" applyFont="1" applyFill="1" applyBorder="1" applyAlignment="1">
      <alignment horizontal="right" wrapText="1"/>
    </xf>
    <xf numFmtId="9" fontId="248" fillId="0" borderId="70" xfId="3010" applyNumberFormat="1" applyFont="1" applyFill="1" applyBorder="1" applyAlignment="1">
      <alignment horizontal="right" vertical="center"/>
    </xf>
    <xf numFmtId="350" fontId="248" fillId="54" borderId="71" xfId="3010" applyNumberFormat="1" applyFont="1" applyFill="1" applyBorder="1" applyAlignment="1">
      <alignment horizontal="right" vertical="center" wrapText="1"/>
    </xf>
    <xf numFmtId="0" fontId="324" fillId="0" borderId="0" xfId="3010" applyFont="1" applyBorder="1" applyAlignment="1">
      <alignment vertical="center"/>
    </xf>
    <xf numFmtId="0" fontId="321" fillId="0" borderId="110" xfId="17255" applyFont="1" applyFill="1" applyBorder="1" applyAlignment="1">
      <alignment wrapText="1"/>
    </xf>
    <xf numFmtId="1" fontId="248" fillId="0" borderId="0" xfId="3010" applyNumberFormat="1" applyFont="1" applyFill="1" applyBorder="1" applyAlignment="1">
      <alignment vertical="center"/>
    </xf>
    <xf numFmtId="348" fontId="319" fillId="0" borderId="0" xfId="0" applyNumberFormat="1" applyFont="1" applyFill="1" applyBorder="1" applyAlignment="1">
      <alignment horizontal="right" vertical="center" wrapText="1"/>
    </xf>
    <xf numFmtId="168" fontId="248" fillId="55" borderId="0" xfId="20981" applyNumberFormat="1" applyFont="1" applyFill="1" applyBorder="1" applyAlignment="1">
      <alignment horizontal="right" vertical="center" wrapText="1"/>
    </xf>
    <xf numFmtId="332" fontId="320" fillId="0" borderId="0" xfId="0" applyNumberFormat="1" applyFont="1" applyFill="1" applyBorder="1" applyAlignment="1">
      <alignment horizontal="right" vertical="center" wrapText="1"/>
    </xf>
    <xf numFmtId="168" fontId="248" fillId="0" borderId="0" xfId="9365" applyNumberFormat="1" applyFont="1" applyFill="1" applyBorder="1" applyAlignment="1">
      <alignment horizontal="right" vertical="center" wrapText="1"/>
    </xf>
    <xf numFmtId="0" fontId="248" fillId="127" borderId="0" xfId="3010" applyFont="1" applyFill="1" applyAlignment="1">
      <alignment vertical="center"/>
    </xf>
    <xf numFmtId="0" fontId="378" fillId="0" borderId="0" xfId="15472" applyFont="1" applyBorder="1" applyAlignment="1">
      <alignment vertical="center"/>
    </xf>
    <xf numFmtId="0" fontId="250" fillId="61" borderId="0" xfId="3010" applyFont="1" applyFill="1" applyAlignment="1">
      <alignment vertical="center"/>
    </xf>
    <xf numFmtId="0" fontId="317" fillId="61" borderId="0" xfId="24800" applyFont="1" applyFill="1" applyAlignment="1">
      <alignment horizontal="right" wrapText="1"/>
    </xf>
    <xf numFmtId="331" fontId="320" fillId="0" borderId="0" xfId="3010" applyNumberFormat="1" applyFont="1" applyFill="1" applyBorder="1" applyAlignment="1">
      <alignment horizontal="right" vertical="center"/>
    </xf>
    <xf numFmtId="332" fontId="248" fillId="54" borderId="111" xfId="0" applyNumberFormat="1" applyFont="1" applyFill="1" applyBorder="1" applyAlignment="1">
      <alignment horizontal="right" vertical="center" wrapText="1"/>
    </xf>
    <xf numFmtId="332" fontId="250" fillId="54" borderId="112" xfId="0" applyNumberFormat="1" applyFont="1" applyFill="1" applyBorder="1" applyAlignment="1">
      <alignment horizontal="right" vertical="center" wrapText="1"/>
    </xf>
    <xf numFmtId="352" fontId="248" fillId="0" borderId="0" xfId="2988" applyNumberFormat="1" applyFont="1" applyFill="1" applyBorder="1" applyAlignment="1">
      <alignment horizontal="right" vertical="center" wrapText="1"/>
    </xf>
    <xf numFmtId="234" fontId="248" fillId="54" borderId="0" xfId="24794" applyNumberFormat="1" applyFont="1" applyFill="1" applyBorder="1" applyAlignment="1">
      <alignment horizontal="right" vertical="center" wrapText="1"/>
    </xf>
    <xf numFmtId="168" fontId="250" fillId="0" borderId="70" xfId="3010" applyNumberFormat="1" applyFont="1" applyFill="1" applyBorder="1" applyAlignment="1">
      <alignment vertical="center"/>
    </xf>
    <xf numFmtId="332" fontId="248" fillId="54" borderId="107" xfId="3010" applyNumberFormat="1" applyFont="1" applyFill="1" applyBorder="1" applyAlignment="1">
      <alignment horizontal="right" vertical="center" wrapText="1"/>
    </xf>
    <xf numFmtId="325" fontId="248" fillId="54" borderId="0" xfId="3010" applyNumberFormat="1" applyFont="1" applyFill="1" applyAlignment="1">
      <alignment horizontal="right" vertical="center" wrapText="1"/>
    </xf>
    <xf numFmtId="358" fontId="248" fillId="54" borderId="0" xfId="3010" applyNumberFormat="1" applyFont="1" applyFill="1" applyBorder="1" applyAlignment="1">
      <alignment horizontal="right" vertical="center"/>
    </xf>
    <xf numFmtId="330" fontId="248" fillId="54" borderId="0" xfId="3010" applyNumberFormat="1" applyFont="1" applyFill="1" applyBorder="1" applyAlignment="1">
      <alignment horizontal="right" vertical="center"/>
    </xf>
    <xf numFmtId="169" fontId="248" fillId="54" borderId="70" xfId="24776" applyNumberFormat="1" applyFont="1" applyFill="1" applyBorder="1" applyAlignment="1">
      <alignment horizontal="right" vertical="center" wrapText="1"/>
    </xf>
    <xf numFmtId="348" fontId="248" fillId="54" borderId="0" xfId="0" applyNumberFormat="1" applyFont="1" applyFill="1" applyBorder="1" applyAlignment="1">
      <alignment horizontal="right" vertical="center" wrapText="1"/>
    </xf>
    <xf numFmtId="168" fontId="248" fillId="128" borderId="107" xfId="3010" applyNumberFormat="1" applyFont="1" applyFill="1" applyBorder="1" applyAlignment="1">
      <alignment horizontal="right" vertical="center" wrapText="1"/>
    </xf>
    <xf numFmtId="168" fontId="248" fillId="128" borderId="0" xfId="3010" applyNumberFormat="1" applyFont="1" applyFill="1" applyBorder="1" applyAlignment="1">
      <alignment horizontal="right" vertical="center" wrapText="1"/>
    </xf>
    <xf numFmtId="168" fontId="248" fillId="126" borderId="71" xfId="3010" applyNumberFormat="1" applyFont="1" applyFill="1" applyBorder="1" applyAlignment="1">
      <alignment horizontal="right" vertical="center"/>
    </xf>
    <xf numFmtId="168" fontId="250" fillId="126" borderId="70" xfId="3010" applyNumberFormat="1" applyFont="1" applyFill="1" applyBorder="1" applyAlignment="1">
      <alignment horizontal="right" vertical="center"/>
    </xf>
    <xf numFmtId="168" fontId="248" fillId="126" borderId="0" xfId="3010" applyNumberFormat="1" applyFont="1" applyFill="1" applyBorder="1" applyAlignment="1">
      <alignment horizontal="right" vertical="center"/>
    </xf>
    <xf numFmtId="352" fontId="248" fillId="126" borderId="70" xfId="2988" applyNumberFormat="1" applyFont="1" applyFill="1" applyBorder="1" applyAlignment="1">
      <alignment horizontal="right" vertical="center" wrapText="1"/>
    </xf>
    <xf numFmtId="352" fontId="248" fillId="126" borderId="0" xfId="2988" applyNumberFormat="1" applyFont="1" applyFill="1" applyBorder="1" applyAlignment="1">
      <alignment horizontal="right" vertical="center" wrapText="1"/>
    </xf>
    <xf numFmtId="168" fontId="248" fillId="126" borderId="71" xfId="2988" applyNumberFormat="1" applyFont="1" applyFill="1" applyBorder="1" applyAlignment="1">
      <alignment vertical="center" wrapText="1"/>
    </xf>
    <xf numFmtId="168" fontId="250" fillId="126" borderId="70" xfId="2988" applyNumberFormat="1" applyFont="1" applyFill="1" applyBorder="1" applyAlignment="1">
      <alignment vertical="center" wrapText="1"/>
    </xf>
    <xf numFmtId="168" fontId="248" fillId="126" borderId="0" xfId="2988" applyNumberFormat="1" applyFont="1" applyFill="1" applyBorder="1" applyAlignment="1">
      <alignment vertical="center" wrapText="1"/>
    </xf>
    <xf numFmtId="168" fontId="248" fillId="126" borderId="71" xfId="2988" applyNumberFormat="1" applyFont="1" applyFill="1" applyBorder="1" applyAlignment="1">
      <alignment horizontal="right" vertical="center"/>
    </xf>
    <xf numFmtId="168" fontId="250" fillId="126" borderId="70" xfId="3010" applyNumberFormat="1" applyFont="1" applyFill="1" applyBorder="1" applyAlignment="1">
      <alignment vertical="center"/>
    </xf>
    <xf numFmtId="325" fontId="248" fillId="126" borderId="71" xfId="15472" applyNumberFormat="1" applyFont="1" applyFill="1" applyBorder="1" applyAlignment="1">
      <alignment horizontal="right" vertical="center" wrapText="1"/>
    </xf>
    <xf numFmtId="325" fontId="250" fillId="126" borderId="70" xfId="15472" applyNumberFormat="1" applyFont="1" applyFill="1" applyBorder="1" applyAlignment="1">
      <alignment horizontal="right" vertical="center" wrapText="1"/>
    </xf>
    <xf numFmtId="325" fontId="248" fillId="126" borderId="70" xfId="15472" applyNumberFormat="1" applyFont="1" applyFill="1" applyBorder="1" applyAlignment="1">
      <alignment horizontal="right" vertical="center" wrapText="1"/>
    </xf>
    <xf numFmtId="325" fontId="248" fillId="126" borderId="71" xfId="15472" applyNumberFormat="1" applyFont="1" applyFill="1" applyBorder="1" applyAlignment="1">
      <alignment horizontal="right"/>
    </xf>
    <xf numFmtId="325" fontId="250" fillId="126" borderId="70" xfId="15472" applyNumberFormat="1" applyFont="1" applyFill="1" applyBorder="1" applyAlignment="1">
      <alignment horizontal="right" vertical="center"/>
    </xf>
    <xf numFmtId="168" fontId="248" fillId="126" borderId="70" xfId="3010" applyNumberFormat="1" applyFont="1" applyFill="1" applyBorder="1" applyAlignment="1">
      <alignment vertical="center"/>
    </xf>
    <xf numFmtId="168" fontId="248" fillId="126" borderId="0" xfId="3010" applyNumberFormat="1" applyFont="1" applyFill="1" applyBorder="1" applyAlignment="1">
      <alignment vertical="center"/>
    </xf>
    <xf numFmtId="168" fontId="250" fillId="126" borderId="70" xfId="15472" applyNumberFormat="1" applyFont="1" applyFill="1" applyBorder="1" applyAlignment="1">
      <alignment horizontal="right" vertical="center" wrapText="1"/>
    </xf>
    <xf numFmtId="332" fontId="248" fillId="126" borderId="0" xfId="0" applyNumberFormat="1" applyFont="1" applyFill="1" applyBorder="1" applyAlignment="1">
      <alignment horizontal="right" vertical="center" wrapText="1"/>
    </xf>
    <xf numFmtId="359" fontId="248" fillId="58" borderId="0" xfId="3010" applyNumberFormat="1" applyFont="1" applyFill="1" applyBorder="1" applyAlignment="1">
      <alignment horizontal="center" vertical="center"/>
    </xf>
    <xf numFmtId="9" fontId="248" fillId="54" borderId="70" xfId="3010" applyNumberFormat="1" applyFont="1" applyFill="1" applyBorder="1" applyAlignment="1">
      <alignment horizontal="right" vertical="center" wrapText="1"/>
    </xf>
    <xf numFmtId="9" fontId="248" fillId="0" borderId="0" xfId="2988" applyNumberFormat="1" applyFont="1" applyFill="1" applyBorder="1" applyAlignment="1">
      <alignment horizontal="right" vertical="center" wrapText="1"/>
    </xf>
    <xf numFmtId="325" fontId="324" fillId="0" borderId="0" xfId="2979" applyNumberFormat="1" applyFont="1" applyFill="1" applyBorder="1" applyAlignment="1">
      <alignment horizontal="left" vertical="center" wrapText="1"/>
    </xf>
    <xf numFmtId="0" fontId="370" fillId="0" borderId="0" xfId="3010" applyFont="1" applyFill="1" applyAlignment="1">
      <alignment horizontal="left" vertical="center"/>
    </xf>
    <xf numFmtId="0" fontId="370" fillId="0" borderId="0" xfId="3010" applyFont="1" applyFill="1" applyAlignment="1">
      <alignment vertical="center"/>
    </xf>
    <xf numFmtId="0" fontId="379" fillId="0" borderId="0" xfId="3010" applyFont="1" applyFill="1" applyAlignment="1">
      <alignment horizontal="left" vertical="center"/>
    </xf>
    <xf numFmtId="0" fontId="380" fillId="0" borderId="0" xfId="3010" applyFont="1" applyFill="1" applyAlignment="1">
      <alignment horizontal="left" vertical="center"/>
    </xf>
    <xf numFmtId="0" fontId="379" fillId="0" borderId="0" xfId="3010" applyFont="1" applyFill="1" applyBorder="1" applyAlignment="1">
      <alignment horizontal="left" vertical="center"/>
    </xf>
    <xf numFmtId="0" fontId="379" fillId="5" borderId="0" xfId="3010" applyFont="1" applyFill="1" applyAlignment="1">
      <alignment horizontal="left" vertical="center"/>
    </xf>
    <xf numFmtId="0" fontId="379" fillId="0" borderId="0" xfId="3010" applyFont="1" applyFill="1" applyAlignment="1">
      <alignment vertical="center"/>
    </xf>
    <xf numFmtId="325" fontId="324" fillId="0" borderId="0" xfId="2979" applyNumberFormat="1" applyFont="1" applyFill="1" applyBorder="1" applyAlignment="1">
      <alignment horizontal="left" vertical="center" wrapText="1"/>
    </xf>
    <xf numFmtId="168" fontId="248" fillId="55" borderId="0" xfId="0" applyNumberFormat="1" applyFont="1" applyFill="1" applyAlignment="1">
      <alignment horizontal="right" vertical="center" wrapText="1"/>
    </xf>
    <xf numFmtId="168" fontId="250" fillId="55" borderId="70" xfId="0" applyNumberFormat="1" applyFont="1" applyFill="1" applyBorder="1" applyAlignment="1">
      <alignment horizontal="right" vertical="center" wrapText="1"/>
    </xf>
    <xf numFmtId="0" fontId="320" fillId="61" borderId="0" xfId="0" applyFont="1" applyFill="1" applyBorder="1" applyAlignment="1">
      <alignment vertical="center" wrapText="1"/>
    </xf>
    <xf numFmtId="168" fontId="250" fillId="55" borderId="0" xfId="0" applyNumberFormat="1" applyFont="1" applyFill="1" applyBorder="1" applyAlignment="1">
      <alignment horizontal="right" vertical="center" wrapText="1"/>
    </xf>
    <xf numFmtId="168" fontId="319" fillId="0" borderId="70" xfId="24789" applyNumberFormat="1" applyFont="1" applyFill="1" applyBorder="1" applyAlignment="1">
      <alignment horizontal="right" vertical="center" wrapText="1"/>
    </xf>
    <xf numFmtId="168" fontId="319" fillId="0" borderId="71" xfId="24789" applyNumberFormat="1" applyFont="1" applyFill="1" applyBorder="1" applyAlignment="1">
      <alignment horizontal="right" vertical="center" wrapText="1"/>
    </xf>
    <xf numFmtId="168" fontId="320" fillId="0" borderId="70" xfId="24789" applyNumberFormat="1" applyFont="1" applyFill="1" applyBorder="1" applyAlignment="1">
      <alignment horizontal="right" vertical="center" wrapText="1"/>
    </xf>
    <xf numFmtId="168" fontId="319" fillId="0" borderId="71" xfId="24790" applyNumberFormat="1" applyFont="1" applyFill="1" applyBorder="1" applyAlignment="1">
      <alignment horizontal="right" vertical="center" wrapText="1"/>
    </xf>
    <xf numFmtId="168" fontId="320" fillId="0" borderId="70" xfId="24791" applyNumberFormat="1" applyFont="1" applyFill="1" applyBorder="1" applyAlignment="1">
      <alignment horizontal="right" vertical="center" wrapText="1"/>
    </xf>
    <xf numFmtId="168" fontId="319" fillId="0" borderId="71" xfId="24791" applyNumberFormat="1" applyFont="1" applyFill="1" applyBorder="1" applyAlignment="1">
      <alignment horizontal="right" vertical="center" wrapText="1"/>
    </xf>
    <xf numFmtId="168" fontId="320" fillId="0" borderId="70" xfId="24792" applyNumberFormat="1" applyFont="1" applyFill="1" applyBorder="1" applyAlignment="1">
      <alignment horizontal="right" vertical="center" wrapText="1"/>
    </xf>
    <xf numFmtId="168" fontId="319" fillId="0" borderId="71" xfId="24792" applyNumberFormat="1" applyFont="1" applyFill="1" applyBorder="1" applyAlignment="1">
      <alignment horizontal="right" vertical="center" wrapText="1"/>
    </xf>
    <xf numFmtId="168" fontId="319" fillId="0" borderId="0" xfId="24792" applyNumberFormat="1" applyFont="1" applyFill="1" applyBorder="1" applyAlignment="1">
      <alignment horizontal="right" vertical="center" wrapText="1"/>
    </xf>
    <xf numFmtId="325" fontId="250" fillId="0" borderId="0" xfId="2979" applyNumberFormat="1" applyFont="1" applyFill="1" applyBorder="1" applyAlignment="1">
      <alignment horizontal="right" vertical="center"/>
    </xf>
    <xf numFmtId="168" fontId="248" fillId="0" borderId="0" xfId="2979" applyNumberFormat="1" applyFont="1" applyFill="1" applyBorder="1" applyAlignment="1">
      <alignment horizontal="right" vertical="center" wrapText="1"/>
    </xf>
    <xf numFmtId="168" fontId="248" fillId="0" borderId="71" xfId="2979" applyNumberFormat="1" applyFont="1" applyFill="1" applyBorder="1" applyAlignment="1">
      <alignment horizontal="right" vertical="center" wrapText="1"/>
    </xf>
    <xf numFmtId="330" fontId="319" fillId="0" borderId="0" xfId="24793" applyNumberFormat="1" applyFont="1" applyFill="1" applyBorder="1" applyAlignment="1">
      <alignment horizontal="right" vertical="center" wrapText="1"/>
    </xf>
    <xf numFmtId="9" fontId="319" fillId="0" borderId="0" xfId="24793" applyFont="1" applyFill="1" applyBorder="1" applyAlignment="1">
      <alignment horizontal="right" vertical="center" wrapText="1"/>
    </xf>
    <xf numFmtId="1" fontId="248" fillId="54" borderId="0" xfId="24793" applyNumberFormat="1" applyFont="1" applyFill="1" applyBorder="1" applyAlignment="1">
      <alignment horizontal="right" vertical="center" wrapText="1"/>
    </xf>
    <xf numFmtId="1" fontId="248" fillId="0" borderId="0" xfId="24793" applyNumberFormat="1" applyFont="1" applyFill="1" applyBorder="1" applyAlignment="1">
      <alignment horizontal="right" vertical="center" wrapText="1"/>
    </xf>
    <xf numFmtId="324" fontId="248" fillId="54" borderId="0" xfId="2979" applyNumberFormat="1" applyFont="1" applyFill="1" applyBorder="1" applyAlignment="1">
      <alignment horizontal="right" vertical="center" wrapText="1"/>
    </xf>
    <xf numFmtId="324" fontId="248" fillId="0" borderId="0" xfId="2979" applyNumberFormat="1" applyFont="1" applyFill="1" applyBorder="1" applyAlignment="1">
      <alignment horizontal="right" vertical="center" wrapText="1"/>
    </xf>
    <xf numFmtId="325" fontId="319" fillId="0" borderId="70" xfId="24795" applyNumberFormat="1" applyFont="1" applyFill="1" applyBorder="1" applyAlignment="1">
      <alignment horizontal="right" vertical="center" wrapText="1"/>
    </xf>
    <xf numFmtId="329" fontId="317" fillId="0" borderId="0" xfId="24797" applyNumberFormat="1" applyFont="1" applyFill="1" applyBorder="1" applyAlignment="1">
      <alignment horizontal="right" wrapText="1"/>
    </xf>
    <xf numFmtId="324" fontId="317" fillId="0" borderId="0" xfId="2979" applyNumberFormat="1" applyFont="1" applyFill="1" applyBorder="1" applyAlignment="1">
      <alignment horizontal="right" wrapText="1"/>
    </xf>
    <xf numFmtId="0" fontId="318" fillId="0" borderId="103" xfId="3010" applyFont="1" applyFill="1" applyBorder="1" applyAlignment="1">
      <alignment horizontal="right"/>
    </xf>
    <xf numFmtId="327" fontId="248" fillId="54" borderId="0" xfId="2979" applyNumberFormat="1" applyFont="1" applyFill="1" applyBorder="1" applyAlignment="1">
      <alignment horizontal="right" vertical="center" wrapText="1"/>
    </xf>
    <xf numFmtId="327" fontId="248" fillId="0" borderId="0" xfId="2979" applyNumberFormat="1" applyFont="1" applyFill="1" applyBorder="1" applyAlignment="1">
      <alignment horizontal="right" vertical="center" wrapText="1"/>
    </xf>
    <xf numFmtId="323" fontId="248" fillId="54" borderId="0" xfId="3077" applyNumberFormat="1" applyFont="1" applyFill="1" applyBorder="1" applyAlignment="1">
      <alignment horizontal="right" vertical="center"/>
    </xf>
    <xf numFmtId="323" fontId="248" fillId="0" borderId="0" xfId="3077" applyNumberFormat="1" applyFont="1" applyFill="1" applyBorder="1" applyAlignment="1">
      <alignment horizontal="right" vertical="center"/>
    </xf>
    <xf numFmtId="332" fontId="248" fillId="54" borderId="0" xfId="2979" applyNumberFormat="1" applyFont="1" applyFill="1" applyBorder="1" applyAlignment="1">
      <alignment horizontal="right" vertical="center" wrapText="1"/>
    </xf>
    <xf numFmtId="332" fontId="248" fillId="0" borderId="0" xfId="2979" applyNumberFormat="1" applyFont="1" applyFill="1" applyBorder="1" applyAlignment="1">
      <alignment horizontal="right" vertical="center" wrapText="1"/>
    </xf>
    <xf numFmtId="169" fontId="248" fillId="0" borderId="0" xfId="24799" quotePrefix="1" applyNumberFormat="1" applyFont="1" applyFill="1" applyBorder="1" applyAlignment="1">
      <alignment horizontal="right" vertical="center" wrapText="1"/>
    </xf>
    <xf numFmtId="169" fontId="248" fillId="0" borderId="0" xfId="3010" applyNumberFormat="1" applyFont="1" applyFill="1" applyBorder="1" applyAlignment="1">
      <alignment horizontal="right" vertical="center"/>
    </xf>
    <xf numFmtId="348" fontId="248" fillId="0" borderId="0" xfId="2979" applyNumberFormat="1" applyFont="1" applyFill="1" applyBorder="1" applyAlignment="1">
      <alignment horizontal="right" vertical="center" wrapText="1"/>
    </xf>
    <xf numFmtId="0" fontId="318" fillId="0" borderId="103" xfId="3010" applyFont="1" applyFill="1" applyBorder="1" applyAlignment="1">
      <alignment horizontal="right" vertical="center"/>
    </xf>
    <xf numFmtId="329" fontId="320" fillId="0" borderId="71" xfId="24797" applyNumberFormat="1" applyFont="1" applyFill="1" applyBorder="1" applyAlignment="1">
      <alignment horizontal="right" vertical="center" wrapText="1"/>
    </xf>
    <xf numFmtId="324" fontId="250" fillId="0" borderId="71" xfId="2979" applyNumberFormat="1" applyFont="1" applyFill="1" applyBorder="1" applyAlignment="1">
      <alignment horizontal="right" vertical="center" wrapText="1"/>
    </xf>
    <xf numFmtId="348" fontId="248" fillId="54" borderId="93" xfId="2979" applyNumberFormat="1" applyFont="1" applyFill="1" applyBorder="1" applyAlignment="1">
      <alignment horizontal="right" vertical="center" wrapText="1"/>
    </xf>
    <xf numFmtId="348" fontId="248" fillId="0" borderId="70" xfId="2979" applyNumberFormat="1" applyFont="1" applyFill="1" applyBorder="1" applyAlignment="1">
      <alignment horizontal="right" vertical="center" wrapText="1"/>
    </xf>
    <xf numFmtId="328" fontId="248" fillId="0" borderId="0" xfId="2979" applyNumberFormat="1" applyFont="1" applyFill="1" applyBorder="1" applyAlignment="1">
      <alignment horizontal="right" vertical="center" wrapText="1"/>
    </xf>
    <xf numFmtId="333" fontId="248" fillId="54" borderId="0" xfId="2988" applyNumberFormat="1" applyFont="1" applyFill="1" applyBorder="1" applyAlignment="1">
      <alignment horizontal="right" vertical="center" wrapText="1"/>
    </xf>
    <xf numFmtId="333" fontId="248" fillId="55" borderId="0" xfId="2988" applyNumberFormat="1" applyFont="1" applyFill="1" applyBorder="1" applyAlignment="1">
      <alignment horizontal="right" vertical="center" wrapText="1"/>
    </xf>
    <xf numFmtId="333" fontId="248" fillId="0" borderId="0" xfId="2988" applyNumberFormat="1" applyFont="1" applyFill="1" applyBorder="1" applyAlignment="1">
      <alignment horizontal="right" vertical="center" wrapText="1"/>
    </xf>
    <xf numFmtId="168" fontId="248" fillId="0" borderId="70" xfId="9365" applyNumberFormat="1" applyFont="1" applyFill="1" applyBorder="1" applyAlignment="1">
      <alignment horizontal="right" vertical="center" wrapText="1"/>
    </xf>
    <xf numFmtId="168" fontId="248" fillId="55" borderId="70" xfId="9365" applyNumberFormat="1" applyFont="1" applyFill="1" applyBorder="1" applyAlignment="1">
      <alignment horizontal="right" vertical="center" wrapText="1"/>
    </xf>
    <xf numFmtId="168" fontId="248" fillId="54" borderId="70" xfId="10672" applyNumberFormat="1" applyFont="1" applyFill="1" applyBorder="1" applyAlignment="1">
      <alignment horizontal="right" vertical="center" wrapText="1"/>
    </xf>
    <xf numFmtId="168" fontId="250" fillId="54" borderId="70" xfId="24807" applyNumberFormat="1" applyFont="1" applyFill="1" applyBorder="1" applyAlignment="1">
      <alignment horizontal="right" vertical="center" wrapText="1"/>
    </xf>
    <xf numFmtId="168" fontId="248" fillId="54" borderId="71" xfId="24807" applyNumberFormat="1" applyFont="1" applyFill="1" applyBorder="1" applyAlignment="1">
      <alignment horizontal="right" vertical="center" wrapText="1"/>
    </xf>
    <xf numFmtId="168" fontId="248" fillId="54" borderId="0" xfId="24807" applyNumberFormat="1" applyFont="1" applyFill="1" applyAlignment="1">
      <alignment horizontal="right" vertical="center" wrapText="1"/>
    </xf>
    <xf numFmtId="168" fontId="248" fillId="54" borderId="0" xfId="24807" applyNumberFormat="1" applyFont="1" applyFill="1" applyBorder="1" applyAlignment="1">
      <alignment horizontal="right" vertical="center" wrapText="1"/>
    </xf>
    <xf numFmtId="332" fontId="248" fillId="0" borderId="70" xfId="24808" applyNumberFormat="1" applyFont="1" applyFill="1" applyBorder="1" applyAlignment="1">
      <alignment horizontal="right" vertical="center" wrapText="1"/>
    </xf>
    <xf numFmtId="332" fontId="248" fillId="54" borderId="0" xfId="24808" applyNumberFormat="1" applyFont="1" applyFill="1" applyBorder="1" applyAlignment="1">
      <alignment horizontal="right" vertical="center" wrapText="1"/>
    </xf>
    <xf numFmtId="332" fontId="248" fillId="0" borderId="0" xfId="24808" applyNumberFormat="1" applyFont="1" applyFill="1" applyBorder="1" applyAlignment="1">
      <alignment horizontal="right" vertical="center" wrapText="1"/>
    </xf>
    <xf numFmtId="9" fontId="248" fillId="0" borderId="0" xfId="24808" applyNumberFormat="1" applyFont="1" applyFill="1" applyBorder="1" applyAlignment="1">
      <alignment horizontal="right" vertical="center" wrapText="1"/>
    </xf>
    <xf numFmtId="332" fontId="248" fillId="54" borderId="0" xfId="24803" applyNumberFormat="1" applyFont="1" applyFill="1" applyBorder="1" applyAlignment="1">
      <alignment horizontal="right" vertical="center" wrapText="1"/>
    </xf>
    <xf numFmtId="332" fontId="248" fillId="0" borderId="0" xfId="24803" applyNumberFormat="1" applyFont="1" applyFill="1" applyBorder="1" applyAlignment="1">
      <alignment horizontal="right" vertical="center" wrapText="1"/>
    </xf>
    <xf numFmtId="10" fontId="248" fillId="54" borderId="0" xfId="17250" applyNumberFormat="1" applyFont="1" applyFill="1" applyBorder="1" applyAlignment="1">
      <alignment horizontal="right" vertical="center" wrapText="1"/>
    </xf>
    <xf numFmtId="10" fontId="248" fillId="0" borderId="0" xfId="17250" applyNumberFormat="1" applyFont="1" applyFill="1" applyBorder="1" applyAlignment="1">
      <alignment horizontal="right" vertical="center" wrapText="1"/>
    </xf>
    <xf numFmtId="325" fontId="248" fillId="54" borderId="0" xfId="24804" applyNumberFormat="1" applyFont="1" applyFill="1" applyBorder="1" applyAlignment="1">
      <alignment horizontal="right" vertical="center" wrapText="1"/>
    </xf>
    <xf numFmtId="168" fontId="248" fillId="0" borderId="70" xfId="24807" applyNumberFormat="1" applyFont="1" applyFill="1" applyBorder="1" applyAlignment="1">
      <alignment horizontal="right" vertical="center" wrapText="1"/>
    </xf>
    <xf numFmtId="334" fontId="248" fillId="55" borderId="0" xfId="3010" applyNumberFormat="1" applyFont="1" applyFill="1" applyBorder="1" applyAlignment="1">
      <alignment vertical="center" wrapText="1"/>
    </xf>
    <xf numFmtId="334" fontId="248" fillId="55" borderId="71" xfId="3010" applyNumberFormat="1" applyFont="1" applyFill="1" applyBorder="1" applyAlignment="1">
      <alignment vertical="center" wrapText="1"/>
    </xf>
    <xf numFmtId="332" fontId="248" fillId="0" borderId="71" xfId="24807" applyNumberFormat="1" applyFont="1" applyFill="1" applyBorder="1" applyAlignment="1">
      <alignment horizontal="right" vertical="center" wrapText="1"/>
    </xf>
    <xf numFmtId="332" fontId="250" fillId="0" borderId="70" xfId="24807" applyNumberFormat="1" applyFont="1" applyFill="1" applyBorder="1" applyAlignment="1">
      <alignment horizontal="right" vertical="center" wrapText="1"/>
    </xf>
    <xf numFmtId="168" fontId="248" fillId="0" borderId="0" xfId="10672" applyNumberFormat="1" applyFont="1" applyFill="1" applyBorder="1" applyAlignment="1">
      <alignment horizontal="right" vertical="center" wrapText="1"/>
    </xf>
    <xf numFmtId="168" fontId="250" fillId="0" borderId="70" xfId="24807" applyNumberFormat="1" applyFont="1" applyFill="1" applyBorder="1" applyAlignment="1">
      <alignment horizontal="right" vertical="center" wrapText="1"/>
    </xf>
    <xf numFmtId="168" fontId="248" fillId="0" borderId="71" xfId="24807" applyNumberFormat="1" applyFont="1" applyFill="1" applyBorder="1" applyAlignment="1">
      <alignment horizontal="right" vertical="center" wrapText="1"/>
    </xf>
    <xf numFmtId="168" fontId="248" fillId="0" borderId="0" xfId="24807" applyNumberFormat="1" applyFont="1" applyFill="1" applyAlignment="1">
      <alignment horizontal="right" vertical="center" wrapText="1"/>
    </xf>
    <xf numFmtId="168" fontId="248" fillId="0" borderId="0" xfId="24807" applyNumberFormat="1" applyFont="1" applyFill="1" applyBorder="1" applyAlignment="1">
      <alignment horizontal="right" vertical="center" wrapText="1"/>
    </xf>
    <xf numFmtId="335" fontId="248" fillId="0" borderId="0" xfId="2988" applyNumberFormat="1" applyFont="1" applyFill="1" applyBorder="1" applyAlignment="1">
      <alignment horizontal="right" vertical="center" wrapText="1"/>
    </xf>
    <xf numFmtId="0" fontId="364" fillId="0" borderId="71" xfId="2988" applyFont="1" applyFill="1" applyBorder="1" applyAlignment="1">
      <alignment vertical="center" wrapText="1"/>
    </xf>
    <xf numFmtId="168" fontId="318" fillId="0" borderId="71" xfId="24807" applyNumberFormat="1" applyFont="1" applyFill="1" applyBorder="1" applyAlignment="1">
      <alignment horizontal="right" wrapText="1"/>
    </xf>
    <xf numFmtId="332" fontId="248" fillId="0" borderId="70" xfId="24807" applyNumberFormat="1" applyFont="1" applyFill="1" applyBorder="1" applyAlignment="1">
      <alignment horizontal="right" vertical="center" wrapText="1"/>
    </xf>
    <xf numFmtId="332" fontId="248" fillId="0" borderId="0" xfId="24807" applyNumberFormat="1" applyFont="1" applyFill="1" applyBorder="1" applyAlignment="1">
      <alignment horizontal="right" vertical="center" wrapText="1"/>
    </xf>
    <xf numFmtId="168" fontId="248" fillId="55" borderId="0" xfId="9338" applyNumberFormat="1" applyFont="1" applyFill="1" applyBorder="1" applyAlignment="1">
      <alignment horizontal="right" vertical="center" wrapText="1"/>
    </xf>
    <xf numFmtId="168" fontId="248" fillId="54" borderId="70" xfId="9338" applyNumberFormat="1" applyFont="1" applyFill="1" applyBorder="1" applyAlignment="1">
      <alignment horizontal="right" vertical="center" wrapText="1"/>
    </xf>
    <xf numFmtId="168" fontId="248" fillId="0" borderId="70" xfId="10672" applyNumberFormat="1" applyFont="1" applyFill="1" applyBorder="1" applyAlignment="1">
      <alignment horizontal="right" vertical="center" wrapText="1"/>
    </xf>
    <xf numFmtId="168" fontId="248" fillId="55" borderId="70" xfId="9281" applyNumberFormat="1" applyFont="1" applyFill="1" applyBorder="1" applyAlignment="1">
      <alignment horizontal="right" vertical="center" wrapText="1"/>
    </xf>
    <xf numFmtId="168" fontId="248" fillId="54" borderId="0" xfId="9338" applyNumberFormat="1" applyFont="1" applyFill="1" applyBorder="1" applyAlignment="1">
      <alignment horizontal="right" vertical="center" wrapText="1"/>
    </xf>
    <xf numFmtId="168" fontId="248" fillId="55" borderId="0" xfId="9281" applyNumberFormat="1" applyFont="1" applyFill="1" applyBorder="1" applyAlignment="1">
      <alignment horizontal="right" vertical="center" wrapText="1"/>
    </xf>
    <xf numFmtId="168" fontId="248" fillId="54" borderId="96" xfId="2988" applyNumberFormat="1" applyFont="1" applyFill="1" applyBorder="1" applyAlignment="1">
      <alignment horizontal="right" vertical="center"/>
    </xf>
    <xf numFmtId="168" fontId="248" fillId="0" borderId="96" xfId="2988" applyNumberFormat="1" applyFont="1" applyFill="1" applyBorder="1" applyAlignment="1">
      <alignment horizontal="right" vertical="center" wrapText="1"/>
    </xf>
    <xf numFmtId="168" fontId="248" fillId="55" borderId="113" xfId="2988" applyNumberFormat="1" applyFont="1" applyFill="1" applyBorder="1" applyAlignment="1">
      <alignment horizontal="right" vertical="center" wrapText="1"/>
    </xf>
    <xf numFmtId="168" fontId="248" fillId="54" borderId="113" xfId="2988" applyNumberFormat="1" applyFont="1" applyFill="1" applyBorder="1" applyAlignment="1">
      <alignment horizontal="right" vertical="center" wrapText="1"/>
    </xf>
    <xf numFmtId="168" fontId="248" fillId="0" borderId="113" xfId="2988" applyNumberFormat="1" applyFont="1" applyFill="1" applyBorder="1" applyAlignment="1">
      <alignment horizontal="right" vertical="center" wrapText="1"/>
    </xf>
    <xf numFmtId="168" fontId="250" fillId="0" borderId="104" xfId="24807" applyNumberFormat="1" applyFont="1" applyFill="1" applyBorder="1" applyAlignment="1">
      <alignment horizontal="right" vertical="center" wrapText="1"/>
    </xf>
    <xf numFmtId="168" fontId="248" fillId="0" borderId="96" xfId="24807" applyNumberFormat="1" applyFont="1" applyFill="1" applyBorder="1" applyAlignment="1">
      <alignment horizontal="right" vertical="center" wrapText="1"/>
    </xf>
    <xf numFmtId="332" fontId="248" fillId="0" borderId="96" xfId="24807" applyNumberFormat="1" applyFont="1" applyFill="1" applyBorder="1" applyAlignment="1">
      <alignment horizontal="right" vertical="center" wrapText="1"/>
    </xf>
    <xf numFmtId="332" fontId="250" fillId="0" borderId="104" xfId="24807" applyNumberFormat="1" applyFont="1" applyFill="1" applyBorder="1" applyAlignment="1">
      <alignment horizontal="right" vertical="center" wrapText="1"/>
    </xf>
    <xf numFmtId="9" fontId="248" fillId="0" borderId="0" xfId="24807" applyNumberFormat="1" applyFont="1" applyFill="1" applyBorder="1" applyAlignment="1">
      <alignment horizontal="right" vertical="center" wrapText="1"/>
    </xf>
    <xf numFmtId="335" fontId="248" fillId="54" borderId="0" xfId="2988" applyNumberFormat="1" applyFont="1" applyFill="1" applyBorder="1" applyAlignment="1">
      <alignment horizontal="right" vertical="center" wrapText="1"/>
    </xf>
    <xf numFmtId="335" fontId="248" fillId="55" borderId="0" xfId="2988" applyNumberFormat="1" applyFont="1" applyFill="1" applyBorder="1" applyAlignment="1">
      <alignment horizontal="right" vertical="center" wrapText="1"/>
    </xf>
    <xf numFmtId="0" fontId="373" fillId="0" borderId="0" xfId="2988" applyFont="1" applyFill="1" applyBorder="1" applyAlignment="1">
      <alignment vertical="center" wrapText="1"/>
    </xf>
    <xf numFmtId="330" fontId="373" fillId="0" borderId="0" xfId="2988" applyNumberFormat="1" applyFont="1" applyFill="1" applyBorder="1" applyAlignment="1">
      <alignment horizontal="right" vertical="center" wrapText="1"/>
    </xf>
    <xf numFmtId="325" fontId="248" fillId="0" borderId="0" xfId="24803" applyNumberFormat="1" applyFont="1" applyFill="1" applyBorder="1" applyAlignment="1">
      <alignment horizontal="right" vertical="center" wrapText="1"/>
    </xf>
    <xf numFmtId="168" fontId="248" fillId="54" borderId="70" xfId="2988" applyNumberFormat="1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168" fontId="248" fillId="0" borderId="70" xfId="2988" applyNumberFormat="1" applyFont="1" applyFill="1" applyBorder="1" applyAlignment="1">
      <alignment horizontal="right" vertical="center" wrapText="1"/>
    </xf>
    <xf numFmtId="168" fontId="248" fillId="55" borderId="70" xfId="2988" applyNumberFormat="1" applyFont="1" applyFill="1" applyBorder="1" applyAlignment="1">
      <alignment horizontal="right" vertical="center" wrapText="1"/>
    </xf>
    <xf numFmtId="168" fontId="248" fillId="54" borderId="0" xfId="2988" applyNumberFormat="1" applyFont="1" applyFill="1" applyBorder="1" applyAlignment="1">
      <alignment horizontal="right" vertical="center" wrapText="1"/>
    </xf>
    <xf numFmtId="0" fontId="364" fillId="0" borderId="0" xfId="2988" applyFont="1" applyFill="1" applyBorder="1" applyAlignment="1">
      <alignment vertical="center" wrapText="1"/>
    </xf>
    <xf numFmtId="325" fontId="248" fillId="54" borderId="70" xfId="2988" applyNumberFormat="1" applyFont="1" applyFill="1" applyBorder="1" applyAlignment="1">
      <alignment horizontal="right" vertical="center" wrapText="1"/>
    </xf>
    <xf numFmtId="325" fontId="248" fillId="0" borderId="0" xfId="2988" applyNumberFormat="1" applyFont="1" applyFill="1" applyBorder="1" applyAlignment="1">
      <alignment horizontal="right" vertical="center" wrapText="1"/>
    </xf>
    <xf numFmtId="325" fontId="248" fillId="55" borderId="70" xfId="2988" applyNumberFormat="1" applyFont="1" applyFill="1" applyBorder="1" applyAlignment="1">
      <alignment horizontal="right" vertical="center" wrapText="1"/>
    </xf>
    <xf numFmtId="325" fontId="248" fillId="0" borderId="70" xfId="2988" applyNumberFormat="1" applyFont="1" applyFill="1" applyBorder="1" applyAlignment="1">
      <alignment horizontal="right" vertical="center" wrapText="1"/>
    </xf>
    <xf numFmtId="0" fontId="318" fillId="55" borderId="0" xfId="2988" applyFont="1" applyFill="1" applyBorder="1" applyAlignment="1">
      <alignment horizontal="right" wrapText="1"/>
    </xf>
    <xf numFmtId="325" fontId="248" fillId="55" borderId="0" xfId="2988" applyNumberFormat="1" applyFont="1" applyFill="1" applyBorder="1" applyAlignment="1">
      <alignment horizontal="right" vertical="center" wrapText="1"/>
    </xf>
    <xf numFmtId="168" fontId="250" fillId="54" borderId="70" xfId="2988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vertical="center" wrapText="1"/>
    </xf>
    <xf numFmtId="168" fontId="250" fillId="0" borderId="70" xfId="2988" applyNumberFormat="1" applyFont="1" applyFill="1" applyBorder="1" applyAlignment="1">
      <alignment horizontal="right" vertical="center" wrapText="1"/>
    </xf>
    <xf numFmtId="168" fontId="250" fillId="55" borderId="70" xfId="2988" applyNumberFormat="1" applyFont="1" applyFill="1" applyBorder="1" applyAlignment="1">
      <alignment horizontal="right" vertical="center" wrapText="1"/>
    </xf>
    <xf numFmtId="343" fontId="248" fillId="54" borderId="70" xfId="298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horizontal="right" vertical="center" wrapText="1"/>
    </xf>
    <xf numFmtId="341" fontId="248" fillId="0" borderId="70" xfId="2988" applyNumberFormat="1" applyFont="1" applyFill="1" applyBorder="1" applyAlignment="1">
      <alignment horizontal="right" vertical="center" wrapText="1"/>
    </xf>
    <xf numFmtId="343" fontId="248" fillId="0" borderId="70" xfId="2988" applyNumberFormat="1" applyFont="1" applyFill="1" applyBorder="1" applyAlignment="1">
      <alignment horizontal="right" vertical="center" wrapText="1"/>
    </xf>
    <xf numFmtId="343" fontId="248" fillId="54" borderId="70" xfId="2988" applyNumberFormat="1" applyFont="1" applyFill="1" applyBorder="1" applyAlignment="1">
      <alignment vertical="center" wrapText="1"/>
    </xf>
    <xf numFmtId="343" fontId="248" fillId="54" borderId="0" xfId="2988" applyNumberFormat="1" applyFont="1" applyFill="1" applyBorder="1" applyAlignment="1">
      <alignment horizontal="right" vertical="center" wrapText="1"/>
    </xf>
    <xf numFmtId="341" fontId="248" fillId="0" borderId="0" xfId="2988" applyNumberFormat="1" applyFont="1" applyFill="1" applyBorder="1" applyAlignment="1">
      <alignment horizontal="right" vertical="center" wrapText="1"/>
    </xf>
    <xf numFmtId="332" fontId="248" fillId="54" borderId="71" xfId="2988" applyNumberFormat="1" applyFont="1" applyFill="1" applyBorder="1" applyAlignment="1">
      <alignment vertical="center" wrapText="1"/>
    </xf>
    <xf numFmtId="332" fontId="248" fillId="0" borderId="0" xfId="2988" applyNumberFormat="1" applyFont="1" applyFill="1" applyBorder="1" applyAlignment="1">
      <alignment vertical="center" wrapText="1"/>
    </xf>
    <xf numFmtId="332" fontId="248" fillId="0" borderId="71" xfId="2988" applyNumberFormat="1" applyFont="1" applyFill="1" applyBorder="1" applyAlignment="1">
      <alignment vertical="center" wrapText="1"/>
    </xf>
    <xf numFmtId="332" fontId="248" fillId="55" borderId="71" xfId="2988" applyNumberFormat="1" applyFont="1" applyFill="1" applyBorder="1" applyAlignment="1">
      <alignment vertical="center" wrapText="1"/>
    </xf>
    <xf numFmtId="332" fontId="248" fillId="0" borderId="71" xfId="2988" applyNumberFormat="1" applyFont="1" applyFill="1" applyBorder="1" applyAlignment="1">
      <alignment horizontal="right" vertical="center" wrapText="1"/>
    </xf>
    <xf numFmtId="332" fontId="248" fillId="55" borderId="71" xfId="2988" applyNumberFormat="1" applyFont="1" applyFill="1" applyBorder="1" applyAlignment="1">
      <alignment horizontal="right" vertical="center" wrapText="1"/>
    </xf>
    <xf numFmtId="343" fontId="250" fillId="54" borderId="70" xfId="2988" applyNumberFormat="1" applyFont="1" applyFill="1" applyBorder="1" applyAlignment="1">
      <alignment vertical="center" wrapText="1"/>
    </xf>
    <xf numFmtId="343" fontId="250" fillId="0" borderId="0" xfId="2988" applyNumberFormat="1" applyFont="1" applyFill="1" applyBorder="1" applyAlignment="1">
      <alignment vertical="center" wrapText="1"/>
    </xf>
    <xf numFmtId="343" fontId="250" fillId="0" borderId="70" xfId="2988" applyNumberFormat="1" applyFont="1" applyFill="1" applyBorder="1" applyAlignment="1">
      <alignment vertical="center" wrapText="1"/>
    </xf>
    <xf numFmtId="343" fontId="250" fillId="55" borderId="70" xfId="2988" applyNumberFormat="1" applyFont="1" applyFill="1" applyBorder="1" applyAlignment="1">
      <alignment vertical="center" wrapText="1"/>
    </xf>
    <xf numFmtId="343" fontId="248" fillId="54" borderId="0" xfId="2988" applyNumberFormat="1" applyFont="1" applyFill="1" applyBorder="1" applyAlignment="1">
      <alignment vertical="center" wrapText="1"/>
    </xf>
    <xf numFmtId="343" fontId="248" fillId="0" borderId="0" xfId="2988" applyNumberFormat="1" applyFont="1" applyFill="1" applyBorder="1" applyAlignment="1">
      <alignment vertical="center" wrapText="1"/>
    </xf>
    <xf numFmtId="343" fontId="248" fillId="55" borderId="0" xfId="2988" applyNumberFormat="1" applyFont="1" applyFill="1" applyBorder="1" applyAlignment="1">
      <alignment vertical="center" wrapText="1"/>
    </xf>
    <xf numFmtId="332" fontId="248" fillId="54" borderId="0" xfId="2988" applyNumberFormat="1" applyFont="1" applyFill="1" applyBorder="1" applyAlignment="1">
      <alignment horizontal="right" vertical="center" wrapText="1"/>
    </xf>
    <xf numFmtId="343" fontId="248" fillId="0" borderId="0" xfId="2988" applyNumberFormat="1" applyFont="1" applyFill="1" applyBorder="1" applyAlignment="1">
      <alignment horizontal="right" vertical="center" wrapText="1"/>
    </xf>
    <xf numFmtId="332" fontId="248" fillId="55" borderId="0" xfId="8938" applyNumberFormat="1" applyFont="1" applyFill="1" applyBorder="1" applyAlignment="1">
      <alignment horizontal="right" vertical="center" wrapText="1"/>
    </xf>
    <xf numFmtId="328" fontId="248" fillId="54" borderId="0" xfId="2988" applyNumberFormat="1" applyFont="1" applyFill="1" applyBorder="1" applyAlignment="1">
      <alignment vertical="center" wrapText="1"/>
    </xf>
    <xf numFmtId="328" fontId="248" fillId="0" borderId="0" xfId="2988" applyNumberFormat="1" applyFont="1" applyFill="1" applyBorder="1" applyAlignment="1">
      <alignment horizontal="right" vertical="center" wrapText="1"/>
    </xf>
    <xf numFmtId="328" fontId="248" fillId="0" borderId="0" xfId="2988" applyNumberFormat="1" applyFont="1" applyFill="1" applyBorder="1" applyAlignment="1">
      <alignment vertical="center" wrapText="1"/>
    </xf>
    <xf numFmtId="328" fontId="248" fillId="55" borderId="0" xfId="2988" applyNumberFormat="1" applyFont="1" applyFill="1" applyBorder="1" applyAlignment="1">
      <alignment horizontal="right" vertical="center" wrapText="1"/>
    </xf>
    <xf numFmtId="328" fontId="248" fillId="54" borderId="0" xfId="2988" applyNumberFormat="1" applyFont="1" applyFill="1" applyBorder="1" applyAlignment="1">
      <alignment horizontal="right" vertical="center" wrapText="1"/>
    </xf>
    <xf numFmtId="330" fontId="318" fillId="55" borderId="0" xfId="2988" applyNumberFormat="1" applyFont="1" applyFill="1" applyBorder="1" applyAlignment="1">
      <alignment horizontal="right" wrapText="1"/>
    </xf>
    <xf numFmtId="330" fontId="318" fillId="55" borderId="71" xfId="2988" applyNumberFormat="1" applyFont="1" applyFill="1" applyBorder="1" applyAlignment="1">
      <alignment horizontal="right" wrapText="1"/>
    </xf>
    <xf numFmtId="325" fontId="248" fillId="54" borderId="70" xfId="2988" applyNumberFormat="1" applyFont="1" applyFill="1" applyBorder="1" applyAlignment="1">
      <alignment vertical="center" wrapText="1"/>
    </xf>
    <xf numFmtId="325" fontId="248" fillId="0" borderId="70" xfId="2988" applyNumberFormat="1" applyFont="1" applyFill="1" applyBorder="1" applyAlignment="1">
      <alignment vertical="center" wrapText="1"/>
    </xf>
    <xf numFmtId="325" fontId="248" fillId="54" borderId="0" xfId="2988" applyNumberFormat="1" applyFont="1" applyFill="1" applyBorder="1" applyAlignment="1">
      <alignment vertical="center" wrapText="1"/>
    </xf>
    <xf numFmtId="325" fontId="248" fillId="0" borderId="0" xfId="2988" applyNumberFormat="1" applyFont="1" applyFill="1" applyBorder="1" applyAlignment="1">
      <alignment vertical="center" wrapText="1"/>
    </xf>
    <xf numFmtId="325" fontId="248" fillId="54" borderId="0" xfId="2988" applyNumberFormat="1" applyFont="1" applyFill="1" applyBorder="1" applyAlignment="1">
      <alignment horizontal="right" vertical="center" wrapText="1"/>
    </xf>
    <xf numFmtId="323" fontId="248" fillId="54" borderId="0" xfId="2988" applyNumberFormat="1" applyFont="1" applyFill="1" applyBorder="1" applyAlignment="1">
      <alignment vertical="center" wrapText="1"/>
    </xf>
    <xf numFmtId="323" fontId="248" fillId="0" borderId="0" xfId="2988" applyNumberFormat="1" applyFont="1" applyFill="1" applyBorder="1" applyAlignment="1">
      <alignment horizontal="right" vertical="center" wrapText="1"/>
    </xf>
    <xf numFmtId="323" fontId="248" fillId="0" borderId="0" xfId="2988" applyNumberFormat="1" applyFont="1" applyFill="1" applyBorder="1" applyAlignment="1">
      <alignment vertical="center" wrapText="1"/>
    </xf>
    <xf numFmtId="323" fontId="248" fillId="55" borderId="0" xfId="2988" applyNumberFormat="1" applyFont="1" applyFill="1" applyBorder="1" applyAlignment="1">
      <alignment horizontal="right" vertical="center" wrapText="1"/>
    </xf>
    <xf numFmtId="323" fontId="248" fillId="54" borderId="0" xfId="2988" applyNumberFormat="1" applyFont="1" applyFill="1" applyBorder="1" applyAlignment="1">
      <alignment horizontal="right" vertical="center" wrapText="1"/>
    </xf>
    <xf numFmtId="330" fontId="248" fillId="54" borderId="0" xfId="2988" applyNumberFormat="1" applyFont="1" applyFill="1" applyBorder="1" applyAlignment="1">
      <alignment horizontal="right" vertical="center" wrapText="1"/>
    </xf>
    <xf numFmtId="330" fontId="248" fillId="55" borderId="0" xfId="2988" applyNumberFormat="1" applyFont="1" applyFill="1" applyBorder="1" applyAlignment="1">
      <alignment horizontal="right" vertical="center" wrapText="1"/>
    </xf>
    <xf numFmtId="330" fontId="248" fillId="0" borderId="0" xfId="2988" applyNumberFormat="1" applyFont="1" applyFill="1" applyBorder="1" applyAlignment="1">
      <alignment horizontal="right" vertical="center" wrapText="1"/>
    </xf>
    <xf numFmtId="331" fontId="248" fillId="54" borderId="0" xfId="2988" applyNumberFormat="1" applyFont="1" applyFill="1" applyBorder="1" applyAlignment="1">
      <alignment horizontal="right" vertical="center" wrapText="1"/>
    </xf>
    <xf numFmtId="331" fontId="248" fillId="55" borderId="0" xfId="2988" applyNumberFormat="1" applyFont="1" applyFill="1" applyBorder="1" applyAlignment="1">
      <alignment horizontal="right" vertical="center" wrapText="1"/>
    </xf>
    <xf numFmtId="331" fontId="248" fillId="0" borderId="0" xfId="2988" applyNumberFormat="1" applyFont="1" applyFill="1" applyBorder="1" applyAlignment="1">
      <alignment horizontal="right" vertical="center" wrapText="1"/>
    </xf>
    <xf numFmtId="0" fontId="248" fillId="55" borderId="0" xfId="2988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vertical="center" wrapText="1"/>
    </xf>
    <xf numFmtId="168" fontId="248" fillId="54" borderId="70" xfId="2988" applyNumberFormat="1" applyFont="1" applyFill="1" applyBorder="1" applyAlignment="1">
      <alignment vertical="center" wrapText="1"/>
    </xf>
    <xf numFmtId="168" fontId="248" fillId="0" borderId="70" xfId="2988" applyNumberFormat="1" applyFont="1" applyFill="1" applyBorder="1" applyAlignment="1">
      <alignment vertical="center" wrapText="1"/>
    </xf>
    <xf numFmtId="168" fontId="248" fillId="55" borderId="70" xfId="2988" applyNumberFormat="1" applyFont="1" applyFill="1" applyBorder="1" applyAlignment="1">
      <alignment vertical="center" wrapText="1"/>
    </xf>
    <xf numFmtId="168" fontId="248" fillId="54" borderId="71" xfId="2988" applyNumberFormat="1" applyFont="1" applyFill="1" applyBorder="1" applyAlignment="1">
      <alignment vertical="center" wrapText="1"/>
    </xf>
    <xf numFmtId="168" fontId="248" fillId="0" borderId="71" xfId="2988" applyNumberFormat="1" applyFont="1" applyFill="1" applyBorder="1" applyAlignment="1">
      <alignment vertical="center" wrapText="1"/>
    </xf>
    <xf numFmtId="168" fontId="248" fillId="55" borderId="71" xfId="2988" applyNumberFormat="1" applyFont="1" applyFill="1" applyBorder="1" applyAlignment="1">
      <alignment vertical="center" wrapText="1"/>
    </xf>
    <xf numFmtId="168" fontId="250" fillId="54" borderId="70" xfId="2988" applyNumberFormat="1" applyFont="1" applyFill="1" applyBorder="1" applyAlignment="1">
      <alignment vertical="center" wrapText="1"/>
    </xf>
    <xf numFmtId="168" fontId="250" fillId="0" borderId="70" xfId="2988" applyNumberFormat="1" applyFont="1" applyFill="1" applyBorder="1" applyAlignment="1">
      <alignment vertical="center" wrapText="1"/>
    </xf>
    <xf numFmtId="168" fontId="250" fillId="55" borderId="70" xfId="2988" applyNumberFormat="1" applyFont="1" applyFill="1" applyBorder="1" applyAlignment="1">
      <alignment vertical="center" wrapText="1"/>
    </xf>
    <xf numFmtId="168" fontId="248" fillId="54" borderId="0" xfId="2988" applyNumberFormat="1" applyFont="1" applyFill="1" applyBorder="1" applyAlignment="1">
      <alignment vertical="center" wrapText="1"/>
    </xf>
    <xf numFmtId="168" fontId="248" fillId="55" borderId="0" xfId="2988" applyNumberFormat="1" applyFont="1" applyFill="1" applyBorder="1" applyAlignment="1">
      <alignment vertical="center" wrapText="1"/>
    </xf>
    <xf numFmtId="332" fontId="319" fillId="55" borderId="0" xfId="8938" applyNumberFormat="1" applyFont="1" applyFill="1" applyBorder="1" applyAlignment="1">
      <alignment horizontal="right" vertical="center" wrapText="1"/>
    </xf>
    <xf numFmtId="168" fontId="250" fillId="55" borderId="0" xfId="2988" applyNumberFormat="1" applyFont="1" applyFill="1" applyBorder="1" applyAlignment="1">
      <alignment vertical="center" wrapText="1"/>
    </xf>
    <xf numFmtId="332" fontId="319" fillId="54" borderId="0" xfId="8938" applyNumberFormat="1" applyFont="1" applyFill="1" applyBorder="1" applyAlignment="1">
      <alignment horizontal="right" vertical="center" wrapText="1"/>
    </xf>
    <xf numFmtId="332" fontId="319" fillId="0" borderId="0" xfId="8938" applyNumberFormat="1" applyFont="1" applyFill="1" applyBorder="1" applyAlignment="1">
      <alignment horizontal="right" vertical="center" wrapText="1"/>
    </xf>
    <xf numFmtId="348" fontId="319" fillId="54" borderId="0" xfId="8938" applyNumberFormat="1" applyFont="1" applyFill="1" applyBorder="1" applyAlignment="1">
      <alignment horizontal="right" vertical="center" wrapText="1"/>
    </xf>
    <xf numFmtId="348" fontId="319" fillId="55" borderId="0" xfId="8938" applyNumberFormat="1" applyFont="1" applyFill="1" applyBorder="1" applyAlignment="1">
      <alignment horizontal="right" vertical="center" wrapText="1"/>
    </xf>
    <xf numFmtId="348" fontId="319" fillId="0" borderId="0" xfId="8938" applyNumberFormat="1" applyFont="1" applyFill="1" applyBorder="1" applyAlignment="1">
      <alignment horizontal="right" vertical="center" wrapText="1"/>
    </xf>
    <xf numFmtId="332" fontId="318" fillId="0" borderId="71" xfId="8938" applyNumberFormat="1" applyFont="1" applyFill="1" applyBorder="1" applyAlignment="1">
      <alignment horizontal="right" wrapText="1"/>
    </xf>
    <xf numFmtId="332" fontId="318" fillId="55" borderId="71" xfId="8938" applyNumberFormat="1" applyFont="1" applyFill="1" applyBorder="1" applyAlignment="1">
      <alignment horizontal="right" wrapText="1"/>
    </xf>
    <xf numFmtId="325" fontId="319" fillId="54" borderId="70" xfId="8938" applyNumberFormat="1" applyFont="1" applyFill="1" applyBorder="1" applyAlignment="1">
      <alignment horizontal="right" vertical="center" wrapText="1"/>
    </xf>
    <xf numFmtId="325" fontId="319" fillId="55" borderId="70" xfId="8938" applyNumberFormat="1" applyFont="1" applyFill="1" applyBorder="1" applyAlignment="1">
      <alignment horizontal="right" vertical="center" wrapText="1"/>
    </xf>
    <xf numFmtId="325" fontId="319" fillId="0" borderId="70" xfId="8938" applyNumberFormat="1" applyFont="1" applyFill="1" applyBorder="1" applyAlignment="1">
      <alignment horizontal="right" vertical="center" wrapText="1"/>
    </xf>
    <xf numFmtId="325" fontId="319" fillId="54" borderId="0" xfId="8938" applyNumberFormat="1" applyFont="1" applyFill="1" applyBorder="1" applyAlignment="1">
      <alignment horizontal="right" vertical="center" wrapText="1"/>
    </xf>
    <xf numFmtId="325" fontId="319" fillId="55" borderId="0" xfId="8938" applyNumberFormat="1" applyFont="1" applyFill="1" applyBorder="1" applyAlignment="1">
      <alignment horizontal="right" vertical="center" wrapText="1"/>
    </xf>
    <xf numFmtId="325" fontId="319" fillId="0" borderId="0" xfId="8938" applyNumberFormat="1" applyFont="1" applyFill="1" applyBorder="1" applyAlignment="1">
      <alignment horizontal="right" vertical="center" wrapText="1"/>
    </xf>
    <xf numFmtId="323" fontId="319" fillId="54" borderId="0" xfId="8938" applyNumberFormat="1" applyFont="1" applyFill="1" applyBorder="1" applyAlignment="1">
      <alignment horizontal="right" vertical="center" wrapText="1"/>
    </xf>
    <xf numFmtId="323" fontId="319" fillId="55" borderId="0" xfId="8938" applyNumberFormat="1" applyFont="1" applyFill="1" applyBorder="1" applyAlignment="1">
      <alignment horizontal="right" vertical="center" wrapText="1"/>
    </xf>
    <xf numFmtId="323" fontId="319" fillId="0" borderId="0" xfId="8938" applyNumberFormat="1" applyFont="1" applyFill="1" applyBorder="1" applyAlignment="1">
      <alignment horizontal="right" vertical="center" wrapText="1"/>
    </xf>
    <xf numFmtId="0" fontId="318" fillId="0" borderId="71" xfId="2988" applyFont="1" applyFill="1" applyBorder="1" applyAlignment="1">
      <alignment horizontal="right" wrapText="1"/>
    </xf>
    <xf numFmtId="0" fontId="318" fillId="0" borderId="0" xfId="2988" applyFont="1" applyFill="1" applyBorder="1" applyAlignment="1">
      <alignment horizontal="right" wrapText="1"/>
    </xf>
    <xf numFmtId="0" fontId="318" fillId="55" borderId="71" xfId="2988" applyFont="1" applyFill="1" applyBorder="1" applyAlignment="1">
      <alignment horizontal="right" wrapText="1"/>
    </xf>
    <xf numFmtId="0" fontId="248" fillId="0" borderId="71" xfId="2988" applyFont="1" applyFill="1" applyBorder="1" applyAlignment="1">
      <alignment vertical="center" wrapText="1"/>
    </xf>
    <xf numFmtId="0" fontId="248" fillId="0" borderId="0" xfId="2988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168" fontId="248" fillId="54" borderId="71" xfId="2988" applyNumberFormat="1" applyFont="1" applyFill="1" applyBorder="1" applyAlignment="1">
      <alignment horizontal="right" vertical="center" wrapText="1"/>
    </xf>
    <xf numFmtId="168" fontId="248" fillId="0" borderId="71" xfId="2988" applyNumberFormat="1" applyFont="1" applyFill="1" applyBorder="1" applyAlignment="1">
      <alignment horizontal="right" vertical="center" wrapText="1"/>
    </xf>
    <xf numFmtId="168" fontId="248" fillId="55" borderId="71" xfId="2988" applyNumberFormat="1" applyFont="1" applyFill="1" applyBorder="1" applyAlignment="1">
      <alignment horizontal="right" vertical="center" wrapText="1"/>
    </xf>
    <xf numFmtId="0" fontId="248" fillId="55" borderId="71" xfId="2988" applyFont="1" applyFill="1" applyBorder="1" applyAlignment="1">
      <alignment vertical="center" wrapText="1"/>
    </xf>
    <xf numFmtId="168" fontId="248" fillId="55" borderId="70" xfId="10767" applyNumberFormat="1" applyFont="1" applyFill="1" applyBorder="1" applyAlignment="1">
      <alignment horizontal="right" vertical="center" wrapText="1"/>
    </xf>
    <xf numFmtId="168" fontId="248" fillId="0" borderId="70" xfId="9338" applyNumberFormat="1" applyFont="1" applyFill="1" applyBorder="1" applyAlignment="1">
      <alignment horizontal="right" vertical="center" wrapText="1"/>
    </xf>
    <xf numFmtId="0" fontId="250" fillId="0" borderId="0" xfId="2988" applyFont="1" applyFill="1" applyBorder="1" applyAlignment="1">
      <alignment vertical="center" wrapText="1"/>
    </xf>
    <xf numFmtId="168" fontId="250" fillId="0" borderId="0" xfId="10767" applyNumberFormat="1" applyFont="1" applyFill="1" applyBorder="1" applyAlignment="1">
      <alignment vertical="center" wrapText="1"/>
    </xf>
    <xf numFmtId="168" fontId="250" fillId="0" borderId="0" xfId="9338" applyNumberFormat="1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/>
    </xf>
    <xf numFmtId="0" fontId="248" fillId="55" borderId="0" xfId="3010" applyFont="1" applyFill="1" applyAlignment="1">
      <alignment vertical="center"/>
    </xf>
    <xf numFmtId="0" fontId="248" fillId="0" borderId="0" xfId="3010" applyFont="1" applyFill="1" applyAlignment="1">
      <alignment vertical="center"/>
    </xf>
    <xf numFmtId="325" fontId="310" fillId="54" borderId="70" xfId="15472" applyNumberFormat="1" applyFont="1" applyFill="1" applyBorder="1" applyAlignment="1">
      <alignment horizontal="right" vertical="center" wrapText="1"/>
    </xf>
    <xf numFmtId="325" fontId="310" fillId="54" borderId="71" xfId="15472" applyNumberFormat="1" applyFont="1" applyFill="1" applyBorder="1" applyAlignment="1">
      <alignment horizontal="right" vertical="center" wrapText="1"/>
    </xf>
    <xf numFmtId="325" fontId="367" fillId="54" borderId="70" xfId="15472" applyNumberFormat="1" applyFont="1" applyFill="1" applyBorder="1" applyAlignment="1">
      <alignment horizontal="right" vertical="center" wrapText="1"/>
    </xf>
    <xf numFmtId="325" fontId="367" fillId="0" borderId="71" xfId="15472" applyNumberFormat="1" applyFont="1" applyFill="1" applyBorder="1" applyAlignment="1">
      <alignment horizontal="right" vertical="center" wrapText="1"/>
    </xf>
    <xf numFmtId="0" fontId="367" fillId="0" borderId="71" xfId="15472" applyNumberFormat="1" applyFont="1" applyFill="1" applyBorder="1" applyAlignment="1">
      <alignment horizontal="right" vertical="center" wrapText="1"/>
    </xf>
    <xf numFmtId="9" fontId="367" fillId="54" borderId="70" xfId="15472" applyNumberFormat="1" applyFont="1" applyFill="1" applyBorder="1" applyAlignment="1">
      <alignment horizontal="right" vertical="center" wrapText="1"/>
    </xf>
    <xf numFmtId="9" fontId="367" fillId="0" borderId="0" xfId="15472" applyNumberFormat="1" applyFont="1" applyFill="1" applyBorder="1" applyAlignment="1">
      <alignment horizontal="right" vertical="center" wrapText="1"/>
    </xf>
    <xf numFmtId="9" fontId="367" fillId="0" borderId="71" xfId="15472" applyNumberFormat="1" applyFont="1" applyFill="1" applyBorder="1" applyAlignment="1">
      <alignment horizontal="right" vertical="center" wrapText="1"/>
    </xf>
    <xf numFmtId="168" fontId="310" fillId="54" borderId="70" xfId="3010" applyNumberFormat="1" applyFont="1" applyFill="1" applyBorder="1" applyAlignment="1">
      <alignment vertical="center"/>
    </xf>
    <xf numFmtId="168" fontId="310" fillId="54" borderId="71" xfId="3010" applyNumberFormat="1" applyFont="1" applyFill="1" applyBorder="1" applyAlignment="1">
      <alignment vertical="center"/>
    </xf>
    <xf numFmtId="0" fontId="248" fillId="0" borderId="0" xfId="15472" applyFont="1" applyBorder="1" applyAlignment="1">
      <alignment horizontal="right" wrapText="1"/>
    </xf>
    <xf numFmtId="3" fontId="248" fillId="55" borderId="71" xfId="15472" applyNumberFormat="1" applyFont="1" applyFill="1" applyBorder="1" applyAlignment="1">
      <alignment horizontal="right" wrapText="1"/>
    </xf>
    <xf numFmtId="325" fontId="367" fillId="54" borderId="70" xfId="15472" applyNumberFormat="1" applyFont="1" applyFill="1" applyBorder="1" applyAlignment="1">
      <alignment horizontal="right" vertical="center"/>
    </xf>
    <xf numFmtId="3" fontId="250" fillId="0" borderId="0" xfId="15472" applyNumberFormat="1" applyFont="1" applyBorder="1" applyAlignment="1">
      <alignment horizontal="right" vertical="center" wrapText="1"/>
    </xf>
    <xf numFmtId="3" fontId="250" fillId="55" borderId="70" xfId="15472" applyNumberFormat="1" applyFont="1" applyFill="1" applyBorder="1" applyAlignment="1">
      <alignment horizontal="right" vertical="center" wrapText="1"/>
    </xf>
    <xf numFmtId="3" fontId="250" fillId="0" borderId="70" xfId="15472" applyNumberFormat="1" applyFont="1" applyBorder="1" applyAlignment="1">
      <alignment horizontal="right" vertical="center" wrapText="1"/>
    </xf>
    <xf numFmtId="0" fontId="367" fillId="0" borderId="0" xfId="15472" applyFont="1" applyBorder="1" applyAlignment="1">
      <alignment horizontal="right"/>
    </xf>
    <xf numFmtId="0" fontId="317" fillId="0" borderId="0" xfId="15472" applyFont="1" applyBorder="1" applyAlignment="1">
      <alignment horizontal="right"/>
    </xf>
    <xf numFmtId="0" fontId="367" fillId="0" borderId="71" xfId="15472" applyFont="1" applyBorder="1" applyAlignment="1">
      <alignment horizontal="right"/>
    </xf>
    <xf numFmtId="0" fontId="317" fillId="0" borderId="71" xfId="15472" applyFont="1" applyBorder="1" applyAlignment="1">
      <alignment horizontal="right"/>
    </xf>
    <xf numFmtId="168" fontId="248" fillId="0" borderId="71" xfId="3010" applyNumberFormat="1" applyFont="1" applyFill="1" applyBorder="1" applyAlignment="1">
      <alignment horizontal="right" vertical="center"/>
    </xf>
    <xf numFmtId="168" fontId="367" fillId="54" borderId="70" xfId="15472" applyNumberFormat="1" applyFont="1" applyFill="1" applyBorder="1" applyAlignment="1">
      <alignment horizontal="right" vertical="center" wrapText="1"/>
    </xf>
    <xf numFmtId="0" fontId="318" fillId="0" borderId="71" xfId="3010" applyFont="1" applyFill="1" applyBorder="1" applyAlignment="1">
      <alignment horizontal="right"/>
    </xf>
    <xf numFmtId="0" fontId="318" fillId="0" borderId="0" xfId="3010" applyFont="1" applyFill="1" applyAlignment="1">
      <alignment horizontal="right"/>
    </xf>
    <xf numFmtId="332" fontId="310" fillId="54" borderId="70" xfId="15472" applyNumberFormat="1" applyFont="1" applyFill="1" applyBorder="1" applyAlignment="1">
      <alignment horizontal="right" vertical="center" wrapText="1"/>
    </xf>
    <xf numFmtId="340" fontId="248" fillId="0" borderId="70" xfId="15472" applyNumberFormat="1" applyFont="1" applyFill="1" applyBorder="1" applyAlignment="1">
      <alignment horizontal="right" vertical="center" wrapText="1"/>
    </xf>
    <xf numFmtId="340" fontId="248" fillId="55" borderId="70" xfId="15472" applyNumberFormat="1" applyFont="1" applyFill="1" applyBorder="1" applyAlignment="1">
      <alignment horizontal="right" vertical="center" wrapText="1"/>
    </xf>
    <xf numFmtId="332" fontId="310" fillId="54" borderId="71" xfId="3010" applyNumberFormat="1" applyFont="1" applyFill="1" applyBorder="1" applyAlignment="1">
      <alignment horizontal="right" vertical="center"/>
    </xf>
    <xf numFmtId="168" fontId="367" fillId="0" borderId="71" xfId="15472" applyNumberFormat="1" applyFont="1" applyFill="1" applyBorder="1" applyAlignment="1">
      <alignment horizontal="right" vertical="center" wrapText="1"/>
    </xf>
    <xf numFmtId="323" fontId="367" fillId="54" borderId="70" xfId="15472" applyNumberFormat="1" applyFont="1" applyFill="1" applyBorder="1" applyAlignment="1">
      <alignment horizontal="right" vertical="center" wrapText="1"/>
    </xf>
    <xf numFmtId="0" fontId="310" fillId="0" borderId="0" xfId="3010" applyFont="1" applyFill="1" applyAlignment="1">
      <alignment vertical="center"/>
    </xf>
    <xf numFmtId="0" fontId="310" fillId="0" borderId="71" xfId="3010" applyFont="1" applyFill="1" applyBorder="1" applyAlignment="1">
      <alignment horizontal="right" vertical="center"/>
    </xf>
    <xf numFmtId="0" fontId="318" fillId="55" borderId="71" xfId="3010" applyFont="1" applyFill="1" applyBorder="1" applyAlignment="1">
      <alignment horizontal="right" vertical="center"/>
    </xf>
    <xf numFmtId="168" fontId="310" fillId="54" borderId="70" xfId="3010" applyNumberFormat="1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/>
    </xf>
    <xf numFmtId="168" fontId="248" fillId="55" borderId="70" xfId="3010" applyNumberFormat="1" applyFont="1" applyFill="1" applyBorder="1" applyAlignment="1">
      <alignment horizontal="right" vertical="center"/>
    </xf>
    <xf numFmtId="168" fontId="248" fillId="0" borderId="70" xfId="3010" applyNumberFormat="1" applyFont="1" applyFill="1" applyBorder="1" applyAlignment="1">
      <alignment horizontal="right" vertical="center"/>
    </xf>
    <xf numFmtId="168" fontId="248" fillId="54" borderId="70" xfId="3010" applyNumberFormat="1" applyFont="1" applyFill="1" applyBorder="1" applyAlignment="1">
      <alignment horizontal="right" vertical="center"/>
    </xf>
    <xf numFmtId="339" fontId="367" fillId="54" borderId="70" xfId="15472" applyNumberFormat="1" applyFont="1" applyFill="1" applyBorder="1" applyAlignment="1">
      <alignment horizontal="right" vertical="center" wrapText="1"/>
    </xf>
    <xf numFmtId="339" fontId="250" fillId="0" borderId="0" xfId="15472" applyNumberFormat="1" applyFont="1" applyFill="1" applyBorder="1" applyAlignment="1">
      <alignment horizontal="right" vertical="center" wrapText="1"/>
    </xf>
    <xf numFmtId="339" fontId="250" fillId="55" borderId="70" xfId="15472" applyNumberFormat="1" applyFont="1" applyFill="1" applyBorder="1" applyAlignment="1">
      <alignment horizontal="right" vertical="center" wrapText="1"/>
    </xf>
    <xf numFmtId="339" fontId="250" fillId="0" borderId="70" xfId="15472" applyNumberFormat="1" applyFont="1" applyFill="1" applyBorder="1" applyAlignment="1">
      <alignment horizontal="right" vertical="center" wrapText="1"/>
    </xf>
    <xf numFmtId="339" fontId="250" fillId="54" borderId="70" xfId="15472" applyNumberFormat="1" applyFont="1" applyFill="1" applyBorder="1" applyAlignment="1">
      <alignment horizontal="right" vertical="center" wrapText="1"/>
    </xf>
    <xf numFmtId="9" fontId="250" fillId="55" borderId="71" xfId="15472" applyNumberFormat="1" applyFont="1" applyFill="1" applyBorder="1" applyAlignment="1">
      <alignment horizontal="right" vertical="center" wrapText="1"/>
    </xf>
    <xf numFmtId="9" fontId="250" fillId="0" borderId="71" xfId="15472" applyNumberFormat="1" applyFont="1" applyFill="1" applyBorder="1" applyAlignment="1">
      <alignment horizontal="right" vertical="center" wrapText="1"/>
    </xf>
    <xf numFmtId="206" fontId="248" fillId="0" borderId="0" xfId="3010" applyNumberFormat="1" applyFont="1" applyFill="1" applyAlignment="1">
      <alignment horizontal="right" vertical="center"/>
    </xf>
    <xf numFmtId="169" fontId="250" fillId="0" borderId="0" xfId="15472" applyNumberFormat="1" applyFont="1" applyFill="1" applyBorder="1" applyAlignment="1">
      <alignment horizontal="right" vertical="center" wrapText="1"/>
    </xf>
    <xf numFmtId="169" fontId="250" fillId="0" borderId="70" xfId="15472" applyNumberFormat="1" applyFont="1" applyFill="1" applyBorder="1" applyAlignment="1">
      <alignment horizontal="right" vertical="center" wrapText="1"/>
    </xf>
    <xf numFmtId="325" fontId="248" fillId="0" borderId="0" xfId="15472" applyNumberFormat="1" applyFont="1" applyFill="1" applyBorder="1" applyAlignment="1">
      <alignment horizontal="right"/>
    </xf>
    <xf numFmtId="325" fontId="250" fillId="55" borderId="0" xfId="15472" applyNumberFormat="1" applyFont="1" applyFill="1" applyBorder="1" applyAlignment="1">
      <alignment horizontal="right" vertical="center" wrapText="1"/>
    </xf>
    <xf numFmtId="3" fontId="248" fillId="0" borderId="0" xfId="15472" applyNumberFormat="1" applyFont="1" applyBorder="1" applyAlignment="1">
      <alignment horizontal="right" wrapText="1"/>
    </xf>
    <xf numFmtId="3" fontId="248" fillId="0" borderId="70" xfId="15472" applyNumberFormat="1" applyFont="1" applyBorder="1" applyAlignment="1">
      <alignment horizontal="right" wrapText="1"/>
    </xf>
    <xf numFmtId="325" fontId="250" fillId="55" borderId="0" xfId="15472" applyNumberFormat="1" applyFont="1" applyFill="1" applyBorder="1" applyAlignment="1">
      <alignment horizontal="right" vertical="center"/>
    </xf>
    <xf numFmtId="0" fontId="250" fillId="0" borderId="0" xfId="15472" applyFont="1" applyBorder="1" applyAlignment="1">
      <alignment horizontal="right" wrapText="1"/>
    </xf>
    <xf numFmtId="0" fontId="250" fillId="0" borderId="0" xfId="15472" applyFont="1" applyFill="1" applyBorder="1" applyAlignment="1">
      <alignment horizontal="right" wrapText="1"/>
    </xf>
    <xf numFmtId="0" fontId="250" fillId="0" borderId="71" xfId="15472" applyFont="1" applyBorder="1" applyAlignment="1">
      <alignment horizontal="right" wrapText="1"/>
    </xf>
    <xf numFmtId="0" fontId="250" fillId="0" borderId="71" xfId="15472" applyFont="1" applyFill="1" applyBorder="1" applyAlignment="1">
      <alignment horizontal="right" wrapText="1"/>
    </xf>
    <xf numFmtId="325" fontId="248" fillId="55" borderId="0" xfId="15472" applyNumberFormat="1" applyFont="1" applyFill="1" applyBorder="1" applyAlignment="1">
      <alignment horizontal="right"/>
    </xf>
    <xf numFmtId="344" fontId="248" fillId="0" borderId="0" xfId="15472" applyNumberFormat="1" applyFont="1" applyFill="1" applyBorder="1" applyAlignment="1">
      <alignment horizontal="right" vertical="center" wrapText="1"/>
    </xf>
    <xf numFmtId="344" fontId="248" fillId="54" borderId="70" xfId="15472" applyNumberFormat="1" applyFont="1" applyFill="1" applyBorder="1" applyAlignment="1">
      <alignment horizontal="right" vertical="center" wrapText="1"/>
    </xf>
    <xf numFmtId="344" fontId="248" fillId="55" borderId="70" xfId="15472" applyNumberFormat="1" applyFont="1" applyFill="1" applyBorder="1" applyAlignment="1">
      <alignment horizontal="right" vertical="center" wrapText="1"/>
    </xf>
    <xf numFmtId="344" fontId="248" fillId="0" borderId="70" xfId="15472" applyNumberFormat="1" applyFont="1" applyFill="1" applyBorder="1" applyAlignment="1">
      <alignment horizontal="right" vertical="center" wrapText="1"/>
    </xf>
    <xf numFmtId="360" fontId="248" fillId="0" borderId="71" xfId="3010" applyNumberFormat="1" applyFont="1" applyFill="1" applyBorder="1" applyAlignment="1">
      <alignment horizontal="right" vertical="center"/>
    </xf>
    <xf numFmtId="341" fontId="250" fillId="54" borderId="70" xfId="15472" applyNumberFormat="1" applyFont="1" applyFill="1" applyBorder="1" applyAlignment="1">
      <alignment horizontal="right" vertical="center" wrapText="1"/>
    </xf>
    <xf numFmtId="344" fontId="250" fillId="0" borderId="0" xfId="15472" applyNumberFormat="1" applyFont="1" applyFill="1" applyBorder="1" applyAlignment="1">
      <alignment horizontal="right" vertical="center" wrapText="1"/>
    </xf>
    <xf numFmtId="341" fontId="250" fillId="0" borderId="70" xfId="15472" applyNumberFormat="1" applyFont="1" applyFill="1" applyBorder="1" applyAlignment="1">
      <alignment horizontal="right" vertical="center" wrapText="1"/>
    </xf>
    <xf numFmtId="341" fontId="250" fillId="55" borderId="70" xfId="15472" applyNumberFormat="1" applyFont="1" applyFill="1" applyBorder="1" applyAlignment="1">
      <alignment horizontal="right" vertical="center" wrapText="1"/>
    </xf>
    <xf numFmtId="344" fontId="250" fillId="55" borderId="70" xfId="15472" applyNumberFormat="1" applyFont="1" applyFill="1" applyBorder="1" applyAlignment="1">
      <alignment horizontal="right" vertical="center" wrapText="1"/>
    </xf>
    <xf numFmtId="344" fontId="250" fillId="0" borderId="70" xfId="15472" applyNumberFormat="1" applyFont="1" applyFill="1" applyBorder="1" applyAlignment="1">
      <alignment horizontal="right" vertical="center" wrapText="1"/>
    </xf>
    <xf numFmtId="325" fontId="250" fillId="0" borderId="70" xfId="15472" applyNumberFormat="1" applyFont="1" applyBorder="1" applyAlignment="1">
      <alignment horizontal="right" vertical="center" wrapText="1"/>
    </xf>
    <xf numFmtId="169" fontId="250" fillId="55" borderId="70" xfId="15472" applyNumberFormat="1" applyFont="1" applyFill="1" applyBorder="1" applyAlignment="1">
      <alignment horizontal="right" vertical="center" wrapText="1"/>
    </xf>
    <xf numFmtId="341" fontId="248" fillId="54" borderId="70" xfId="15472" applyNumberFormat="1" applyFont="1" applyFill="1" applyBorder="1" applyAlignment="1">
      <alignment horizontal="right" vertical="center" wrapText="1"/>
    </xf>
    <xf numFmtId="341" fontId="248" fillId="0" borderId="70" xfId="15472" applyNumberFormat="1" applyFont="1" applyFill="1" applyBorder="1" applyAlignment="1">
      <alignment horizontal="right" vertical="center" wrapText="1"/>
    </xf>
    <xf numFmtId="341" fontId="248" fillId="54" borderId="71" xfId="3010" applyNumberFormat="1" applyFont="1" applyFill="1" applyBorder="1" applyAlignment="1">
      <alignment horizontal="right" vertical="center"/>
    </xf>
    <xf numFmtId="341" fontId="248" fillId="0" borderId="71" xfId="3010" applyNumberFormat="1" applyFont="1" applyFill="1" applyBorder="1" applyAlignment="1">
      <alignment horizontal="right" vertical="center"/>
    </xf>
    <xf numFmtId="169" fontId="250" fillId="54" borderId="70" xfId="15472" applyNumberFormat="1" applyFont="1" applyFill="1" applyBorder="1" applyAlignment="1">
      <alignment horizontal="right" vertical="center" wrapText="1"/>
    </xf>
    <xf numFmtId="0" fontId="248" fillId="0" borderId="71" xfId="15472" applyFont="1" applyBorder="1" applyAlignment="1">
      <alignment horizontal="right"/>
    </xf>
    <xf numFmtId="0" fontId="318" fillId="55" borderId="71" xfId="15472" applyFont="1" applyFill="1" applyBorder="1" applyAlignment="1">
      <alignment horizontal="right"/>
    </xf>
    <xf numFmtId="0" fontId="318" fillId="55" borderId="71" xfId="15472" applyFont="1" applyFill="1" applyBorder="1" applyAlignment="1">
      <alignment horizontal="right" wrapText="1"/>
    </xf>
    <xf numFmtId="325" fontId="248" fillId="0" borderId="0" xfId="15472" applyNumberFormat="1" applyFont="1" applyFill="1" applyBorder="1" applyAlignment="1">
      <alignment horizontal="right" wrapText="1"/>
    </xf>
    <xf numFmtId="325" fontId="248" fillId="0" borderId="70" xfId="15472" applyNumberFormat="1" applyFont="1" applyBorder="1" applyAlignment="1">
      <alignment horizontal="right" wrapText="1"/>
    </xf>
    <xf numFmtId="168" fontId="248" fillId="0" borderId="0" xfId="15472" applyNumberFormat="1" applyFont="1" applyFill="1" applyBorder="1" applyAlignment="1">
      <alignment horizontal="right" vertical="center" wrapText="1"/>
    </xf>
    <xf numFmtId="279" fontId="248" fillId="0" borderId="70" xfId="15472" applyNumberFormat="1" applyFont="1" applyFill="1" applyBorder="1" applyAlignment="1">
      <alignment horizontal="right" vertical="center" wrapText="1"/>
    </xf>
    <xf numFmtId="49" fontId="250" fillId="0" borderId="0" xfId="15472" applyNumberFormat="1" applyFont="1" applyFill="1" applyBorder="1" applyAlignment="1">
      <alignment horizontal="right" vertical="center" wrapText="1"/>
    </xf>
    <xf numFmtId="357" fontId="250" fillId="0" borderId="70" xfId="15472" applyNumberFormat="1" applyFont="1" applyFill="1" applyBorder="1" applyAlignment="1">
      <alignment horizontal="right" vertical="center" wrapText="1"/>
    </xf>
    <xf numFmtId="9" fontId="250" fillId="55" borderId="0" xfId="15472" applyNumberFormat="1" applyFont="1" applyFill="1" applyBorder="1" applyAlignment="1">
      <alignment horizontal="right" vertical="center" wrapText="1"/>
    </xf>
    <xf numFmtId="168" fontId="365" fillId="0" borderId="0" xfId="15472" applyNumberFormat="1" applyFont="1" applyFill="1" applyBorder="1" applyAlignment="1">
      <alignment horizontal="right" vertical="center" wrapText="1"/>
    </xf>
    <xf numFmtId="332" fontId="248" fillId="55" borderId="70" xfId="15472" applyNumberFormat="1" applyFont="1" applyFill="1" applyBorder="1" applyAlignment="1">
      <alignment horizontal="right" vertical="center" wrapText="1"/>
    </xf>
    <xf numFmtId="206" fontId="248" fillId="54" borderId="71" xfId="3010" applyNumberFormat="1" applyFont="1" applyFill="1" applyBorder="1" applyAlignment="1">
      <alignment horizontal="right" vertical="center"/>
    </xf>
    <xf numFmtId="325" fontId="248" fillId="0" borderId="0" xfId="15472" applyNumberFormat="1" applyFont="1" applyBorder="1" applyAlignment="1">
      <alignment horizontal="right" wrapText="1"/>
    </xf>
    <xf numFmtId="325" fontId="248" fillId="54" borderId="71" xfId="15472" applyNumberFormat="1" applyFont="1" applyFill="1" applyBorder="1" applyAlignment="1">
      <alignment horizontal="right" wrapText="1"/>
    </xf>
    <xf numFmtId="325" fontId="248" fillId="55" borderId="71" xfId="15472" applyNumberFormat="1" applyFont="1" applyFill="1" applyBorder="1" applyAlignment="1">
      <alignment horizontal="right" wrapText="1"/>
    </xf>
    <xf numFmtId="325" fontId="248" fillId="55" borderId="0" xfId="15472" applyNumberFormat="1" applyFont="1" applyFill="1" applyBorder="1" applyAlignment="1">
      <alignment horizontal="right" wrapText="1"/>
    </xf>
    <xf numFmtId="265" fontId="248" fillId="55" borderId="70" xfId="15472" applyNumberFormat="1" applyFont="1" applyFill="1" applyBorder="1" applyAlignment="1">
      <alignment horizontal="right" vertical="center" wrapText="1"/>
    </xf>
    <xf numFmtId="206" fontId="248" fillId="55" borderId="71" xfId="3010" applyNumberFormat="1" applyFont="1" applyFill="1" applyBorder="1" applyAlignment="1">
      <alignment horizontal="right" vertical="center"/>
    </xf>
    <xf numFmtId="0" fontId="317" fillId="0" borderId="0" xfId="15472" applyFont="1" applyBorder="1" applyAlignment="1">
      <alignment horizontal="right" wrapText="1"/>
    </xf>
    <xf numFmtId="0" fontId="318" fillId="0" borderId="71" xfId="15472" applyFont="1" applyBorder="1" applyAlignment="1">
      <alignment horizontal="right"/>
    </xf>
    <xf numFmtId="0" fontId="318" fillId="0" borderId="0" xfId="15472" applyFont="1" applyBorder="1" applyAlignment="1">
      <alignment horizontal="right" wrapText="1"/>
    </xf>
    <xf numFmtId="0" fontId="318" fillId="0" borderId="71" xfId="15472" applyFont="1" applyBorder="1" applyAlignment="1">
      <alignment horizontal="right" wrapText="1"/>
    </xf>
    <xf numFmtId="325" fontId="248" fillId="0" borderId="0" xfId="15472" applyNumberFormat="1" applyFont="1" applyFill="1" applyBorder="1" applyAlignment="1">
      <alignment horizontal="right" vertical="center" wrapText="1"/>
    </xf>
    <xf numFmtId="325" fontId="248" fillId="55" borderId="70" xfId="15472" applyNumberFormat="1" applyFont="1" applyFill="1" applyBorder="1" applyAlignment="1">
      <alignment horizontal="right" vertical="center" wrapText="1"/>
    </xf>
    <xf numFmtId="325" fontId="248" fillId="0" borderId="70" xfId="15472" applyNumberFormat="1" applyFont="1" applyFill="1" applyBorder="1" applyAlignment="1">
      <alignment horizontal="right" vertical="center" wrapText="1"/>
    </xf>
    <xf numFmtId="325" fontId="248" fillId="54" borderId="70" xfId="15472" applyNumberFormat="1" applyFont="1" applyFill="1" applyBorder="1" applyAlignment="1">
      <alignment horizontal="right" vertical="center" wrapText="1"/>
    </xf>
    <xf numFmtId="325" fontId="248" fillId="55" borderId="71" xfId="15472" applyNumberFormat="1" applyFont="1" applyFill="1" applyBorder="1" applyAlignment="1">
      <alignment horizontal="right" vertical="center" wrapText="1"/>
    </xf>
    <xf numFmtId="325" fontId="248" fillId="0" borderId="71" xfId="15472" applyNumberFormat="1" applyFont="1" applyFill="1" applyBorder="1" applyAlignment="1">
      <alignment horizontal="right" vertical="center" wrapText="1"/>
    </xf>
    <xf numFmtId="325" fontId="248" fillId="54" borderId="71" xfId="15472" applyNumberFormat="1" applyFont="1" applyFill="1" applyBorder="1" applyAlignment="1">
      <alignment horizontal="right" vertical="center" wrapText="1"/>
    </xf>
    <xf numFmtId="325" fontId="250" fillId="0" borderId="0" xfId="15472" applyNumberFormat="1" applyFont="1" applyFill="1" applyBorder="1" applyAlignment="1">
      <alignment horizontal="right" vertical="center" wrapText="1"/>
    </xf>
    <xf numFmtId="325" fontId="250" fillId="55" borderId="70" xfId="15472" applyNumberFormat="1" applyFont="1" applyFill="1" applyBorder="1" applyAlignment="1">
      <alignment horizontal="right" vertical="center" wrapText="1"/>
    </xf>
    <xf numFmtId="325" fontId="250" fillId="0" borderId="70" xfId="15472" applyNumberFormat="1" applyFont="1" applyFill="1" applyBorder="1" applyAlignment="1">
      <alignment horizontal="right" vertical="center" wrapText="1"/>
    </xf>
    <xf numFmtId="325" fontId="250" fillId="54" borderId="70" xfId="15472" applyNumberFormat="1" applyFont="1" applyFill="1" applyBorder="1" applyAlignment="1">
      <alignment horizontal="right" vertical="center" wrapText="1"/>
    </xf>
    <xf numFmtId="325" fontId="250" fillId="55" borderId="71" xfId="15472" applyNumberFormat="1" applyFont="1" applyFill="1" applyBorder="1" applyAlignment="1">
      <alignment horizontal="right" vertical="center" wrapText="1"/>
    </xf>
    <xf numFmtId="325" fontId="250" fillId="0" borderId="71" xfId="15472" applyNumberFormat="1" applyFont="1" applyFill="1" applyBorder="1" applyAlignment="1">
      <alignment horizontal="right" vertical="center" wrapText="1"/>
    </xf>
    <xf numFmtId="0" fontId="250" fillId="0" borderId="0" xfId="15472" applyNumberFormat="1" applyFont="1" applyFill="1" applyBorder="1" applyAlignment="1">
      <alignment horizontal="right" vertical="center" wrapText="1"/>
    </xf>
    <xf numFmtId="0" fontId="250" fillId="55" borderId="71" xfId="15472" applyNumberFormat="1" applyFont="1" applyFill="1" applyBorder="1" applyAlignment="1">
      <alignment horizontal="right" vertical="center" wrapText="1"/>
    </xf>
    <xf numFmtId="0" fontId="250" fillId="0" borderId="71" xfId="15472" applyNumberFormat="1" applyFont="1" applyFill="1" applyBorder="1" applyAlignment="1">
      <alignment horizontal="right" vertical="center" wrapText="1"/>
    </xf>
    <xf numFmtId="9" fontId="250" fillId="0" borderId="0" xfId="15472" applyNumberFormat="1" applyFont="1" applyFill="1" applyBorder="1" applyAlignment="1">
      <alignment horizontal="right" vertical="center" wrapText="1"/>
    </xf>
    <xf numFmtId="9" fontId="250" fillId="55" borderId="70" xfId="15472" applyNumberFormat="1" applyFont="1" applyFill="1" applyBorder="1" applyAlignment="1">
      <alignment horizontal="right" vertical="center" wrapText="1"/>
    </xf>
    <xf numFmtId="9" fontId="250" fillId="0" borderId="70" xfId="15472" applyNumberFormat="1" applyFont="1" applyFill="1" applyBorder="1" applyAlignment="1">
      <alignment horizontal="right" vertical="center" wrapText="1"/>
    </xf>
    <xf numFmtId="9" fontId="250" fillId="54" borderId="70" xfId="15472" applyNumberFormat="1" applyFont="1" applyFill="1" applyBorder="1" applyAlignment="1">
      <alignment horizontal="right" vertical="center" wrapText="1"/>
    </xf>
    <xf numFmtId="325" fontId="248" fillId="55" borderId="71" xfId="15472" applyNumberFormat="1" applyFont="1" applyFill="1" applyBorder="1" applyAlignment="1">
      <alignment horizontal="right"/>
    </xf>
    <xf numFmtId="325" fontId="248" fillId="0" borderId="71" xfId="15472" applyNumberFormat="1" applyFont="1" applyBorder="1" applyAlignment="1">
      <alignment horizontal="right" wrapText="1"/>
    </xf>
    <xf numFmtId="325" fontId="248" fillId="54" borderId="71" xfId="15472" applyNumberFormat="1" applyFont="1" applyFill="1" applyBorder="1" applyAlignment="1">
      <alignment horizontal="right"/>
    </xf>
    <xf numFmtId="325" fontId="250" fillId="54" borderId="70" xfId="15472" applyNumberFormat="1" applyFont="1" applyFill="1" applyBorder="1" applyAlignment="1">
      <alignment horizontal="right" vertical="center"/>
    </xf>
    <xf numFmtId="0" fontId="317" fillId="55" borderId="0" xfId="15472" applyFont="1" applyFill="1" applyBorder="1" applyAlignment="1">
      <alignment horizontal="right"/>
    </xf>
    <xf numFmtId="0" fontId="317" fillId="55" borderId="0" xfId="15472" applyFont="1" applyFill="1" applyBorder="1" applyAlignment="1">
      <alignment horizontal="right" wrapText="1"/>
    </xf>
    <xf numFmtId="0" fontId="317" fillId="55" borderId="71" xfId="15472" applyFont="1" applyFill="1" applyBorder="1" applyAlignment="1">
      <alignment horizontal="right"/>
    </xf>
    <xf numFmtId="0" fontId="317" fillId="0" borderId="71" xfId="15472" applyFont="1" applyBorder="1" applyAlignment="1">
      <alignment horizontal="right" wrapText="1"/>
    </xf>
    <xf numFmtId="0" fontId="317" fillId="55" borderId="71" xfId="15472" applyFont="1" applyFill="1" applyBorder="1" applyAlignment="1">
      <alignment horizontal="right" wrapText="1"/>
    </xf>
    <xf numFmtId="168" fontId="250" fillId="55" borderId="0" xfId="15472" applyNumberFormat="1" applyFont="1" applyFill="1" applyBorder="1" applyAlignment="1">
      <alignment horizontal="right" vertical="center" wrapText="1"/>
    </xf>
    <xf numFmtId="340" fontId="248" fillId="0" borderId="0" xfId="15472" applyNumberFormat="1" applyFont="1" applyFill="1" applyBorder="1" applyAlignment="1">
      <alignment horizontal="right" vertical="center" wrapText="1"/>
    </xf>
    <xf numFmtId="332" fontId="248" fillId="54" borderId="70" xfId="15472" applyNumberFormat="1" applyFont="1" applyFill="1" applyBorder="1" applyAlignment="1">
      <alignment horizontal="right" vertical="center" wrapText="1"/>
    </xf>
    <xf numFmtId="332" fontId="248" fillId="0" borderId="71" xfId="3010" applyNumberFormat="1" applyFont="1" applyFill="1" applyBorder="1" applyAlignment="1">
      <alignment horizontal="right" vertical="center"/>
    </xf>
    <xf numFmtId="206" fontId="248" fillId="0" borderId="71" xfId="3010" applyNumberFormat="1" applyFont="1" applyFill="1" applyBorder="1" applyAlignment="1">
      <alignment horizontal="right" vertical="center"/>
    </xf>
    <xf numFmtId="340" fontId="250" fillId="0" borderId="0" xfId="15472" applyNumberFormat="1" applyFont="1" applyFill="1" applyBorder="1" applyAlignment="1">
      <alignment horizontal="right" vertical="center" wrapText="1"/>
    </xf>
    <xf numFmtId="332" fontId="250" fillId="55" borderId="70" xfId="15472" applyNumberFormat="1" applyFont="1" applyFill="1" applyBorder="1" applyAlignment="1">
      <alignment horizontal="right" vertical="center" wrapText="1"/>
    </xf>
    <xf numFmtId="340" fontId="250" fillId="0" borderId="70" xfId="15472" applyNumberFormat="1" applyFont="1" applyFill="1" applyBorder="1" applyAlignment="1">
      <alignment horizontal="right" vertical="center" wrapText="1"/>
    </xf>
    <xf numFmtId="332" fontId="250" fillId="54" borderId="70" xfId="15472" applyNumberFormat="1" applyFont="1" applyFill="1" applyBorder="1" applyAlignment="1">
      <alignment horizontal="right" vertical="center" wrapText="1"/>
    </xf>
    <xf numFmtId="340" fontId="250" fillId="55" borderId="70" xfId="15472" applyNumberFormat="1" applyFont="1" applyFill="1" applyBorder="1" applyAlignment="1">
      <alignment horizontal="right" vertical="center" wrapText="1"/>
    </xf>
    <xf numFmtId="168" fontId="250" fillId="55" borderId="71" xfId="15472" applyNumberFormat="1" applyFont="1" applyFill="1" applyBorder="1" applyAlignment="1">
      <alignment horizontal="right" vertical="center" wrapText="1"/>
    </xf>
    <xf numFmtId="168" fontId="250" fillId="0" borderId="71" xfId="15472" applyNumberFormat="1" applyFont="1" applyFill="1" applyBorder="1" applyAlignment="1">
      <alignment horizontal="right" vertical="center" wrapText="1"/>
    </xf>
    <xf numFmtId="323" fontId="250" fillId="55" borderId="70" xfId="15472" applyNumberFormat="1" applyFont="1" applyFill="1" applyBorder="1" applyAlignment="1">
      <alignment horizontal="right" vertical="center" wrapText="1"/>
    </xf>
    <xf numFmtId="323" fontId="250" fillId="54" borderId="70" xfId="15472" applyNumberFormat="1" applyFont="1" applyFill="1" applyBorder="1" applyAlignment="1">
      <alignment horizontal="right" vertical="center" wrapText="1"/>
    </xf>
    <xf numFmtId="323" fontId="250" fillId="0" borderId="70" xfId="15472" applyNumberFormat="1" applyFont="1" applyFill="1" applyBorder="1" applyAlignment="1">
      <alignment horizontal="right" vertical="center" wrapText="1"/>
    </xf>
    <xf numFmtId="0" fontId="318" fillId="0" borderId="0" xfId="3010" applyFont="1" applyFill="1" applyBorder="1" applyAlignment="1">
      <alignment horizontal="right" vertical="center"/>
    </xf>
    <xf numFmtId="0" fontId="318" fillId="0" borderId="71" xfId="3010" applyFont="1" applyFill="1" applyBorder="1" applyAlignment="1">
      <alignment horizontal="right" vertical="center"/>
    </xf>
    <xf numFmtId="325" fontId="248" fillId="55" borderId="70" xfId="15472" applyNumberFormat="1" applyFont="1" applyFill="1" applyBorder="1" applyAlignment="1">
      <alignment horizontal="right"/>
    </xf>
    <xf numFmtId="325" fontId="248" fillId="0" borderId="71" xfId="15472" applyNumberFormat="1" applyFont="1" applyFill="1" applyBorder="1" applyAlignment="1">
      <alignment horizontal="right"/>
    </xf>
    <xf numFmtId="325" fontId="248" fillId="54" borderId="70" xfId="15472" applyNumberFormat="1" applyFont="1" applyFill="1" applyBorder="1" applyAlignment="1">
      <alignment horizontal="right" wrapText="1"/>
    </xf>
    <xf numFmtId="325" fontId="248" fillId="0" borderId="70" xfId="15472" applyNumberFormat="1" applyFont="1" applyFill="1" applyBorder="1" applyAlignment="1">
      <alignment horizontal="right" wrapText="1"/>
    </xf>
    <xf numFmtId="325" fontId="248" fillId="55" borderId="70" xfId="15472" applyNumberFormat="1" applyFont="1" applyFill="1" applyBorder="1" applyAlignment="1">
      <alignment horizontal="right" wrapText="1"/>
    </xf>
    <xf numFmtId="0" fontId="318" fillId="0" borderId="0" xfId="3010" applyFont="1" applyFill="1" applyAlignment="1">
      <alignment horizontal="right" vertical="center"/>
    </xf>
    <xf numFmtId="325" fontId="248" fillId="54" borderId="70" xfId="15472" applyNumberFormat="1" applyFont="1" applyFill="1" applyBorder="1" applyAlignment="1">
      <alignment horizontal="right"/>
    </xf>
    <xf numFmtId="0" fontId="250" fillId="0" borderId="0" xfId="15472" applyFont="1" applyBorder="1" applyAlignment="1">
      <alignment horizontal="right"/>
    </xf>
    <xf numFmtId="0" fontId="250" fillId="0" borderId="71" xfId="15472" applyFont="1" applyBorder="1" applyAlignment="1">
      <alignment horizontal="right"/>
    </xf>
    <xf numFmtId="332" fontId="248" fillId="54" borderId="71" xfId="3010" applyNumberFormat="1" applyFont="1" applyFill="1" applyBorder="1" applyAlignment="1">
      <alignment horizontal="right" vertical="center"/>
    </xf>
    <xf numFmtId="340" fontId="250" fillId="54" borderId="70" xfId="15472" applyNumberFormat="1" applyFont="1" applyFill="1" applyBorder="1" applyAlignment="1">
      <alignment horizontal="right" vertical="center" wrapText="1"/>
    </xf>
    <xf numFmtId="0" fontId="318" fillId="0" borderId="71" xfId="15472" applyFont="1" applyFill="1" applyBorder="1" applyAlignment="1">
      <alignment horizontal="right"/>
    </xf>
    <xf numFmtId="0" fontId="318" fillId="0" borderId="71" xfId="15472" applyFont="1" applyFill="1" applyBorder="1" applyAlignment="1">
      <alignment horizontal="right" wrapText="1"/>
    </xf>
    <xf numFmtId="325" fontId="248" fillId="0" borderId="70" xfId="15472" applyNumberFormat="1" applyFont="1" applyFill="1" applyBorder="1" applyAlignment="1">
      <alignment horizontal="right"/>
    </xf>
    <xf numFmtId="0" fontId="250" fillId="0" borderId="0" xfId="15472" applyFont="1" applyFill="1" applyBorder="1" applyAlignment="1">
      <alignment horizontal="right"/>
    </xf>
    <xf numFmtId="0" fontId="317" fillId="0" borderId="0" xfId="15472" applyFont="1" applyFill="1" applyBorder="1" applyAlignment="1">
      <alignment horizontal="right" wrapText="1"/>
    </xf>
    <xf numFmtId="0" fontId="250" fillId="0" borderId="71" xfId="15472" applyFont="1" applyFill="1" applyBorder="1" applyAlignment="1">
      <alignment horizontal="right"/>
    </xf>
    <xf numFmtId="0" fontId="317" fillId="0" borderId="71" xfId="15472" applyFont="1" applyFill="1" applyBorder="1" applyAlignment="1">
      <alignment horizontal="right" wrapText="1"/>
    </xf>
    <xf numFmtId="332" fontId="248" fillId="0" borderId="70" xfId="15472" applyNumberFormat="1" applyFont="1" applyFill="1" applyBorder="1" applyAlignment="1">
      <alignment horizontal="right" vertical="center" wrapText="1"/>
    </xf>
    <xf numFmtId="265" fontId="248" fillId="0" borderId="70" xfId="15472" applyNumberFormat="1" applyFont="1" applyFill="1" applyBorder="1" applyAlignment="1">
      <alignment horizontal="right" vertical="center" wrapText="1"/>
    </xf>
    <xf numFmtId="332" fontId="250" fillId="0" borderId="70" xfId="15472" applyNumberFormat="1" applyFont="1" applyFill="1" applyBorder="1" applyAlignment="1">
      <alignment horizontal="right" vertical="center" wrapText="1"/>
    </xf>
    <xf numFmtId="323" fontId="250" fillId="0" borderId="0" xfId="15472" applyNumberFormat="1" applyFont="1" applyFill="1" applyBorder="1" applyAlignment="1">
      <alignment horizontal="right" vertical="center" wrapText="1"/>
    </xf>
    <xf numFmtId="0" fontId="318" fillId="0" borderId="0" xfId="15472" applyFont="1" applyBorder="1" applyAlignment="1">
      <alignment horizontal="right"/>
    </xf>
    <xf numFmtId="0" fontId="318" fillId="0" borderId="0" xfId="15472" applyFont="1" applyFill="1" applyBorder="1" applyAlignment="1">
      <alignment horizontal="right"/>
    </xf>
    <xf numFmtId="0" fontId="318" fillId="0" borderId="0" xfId="15472" applyFont="1" applyFill="1" applyBorder="1" applyAlignment="1">
      <alignment horizontal="right" wrapText="1"/>
    </xf>
    <xf numFmtId="168" fontId="248" fillId="0" borderId="0" xfId="15472" applyNumberFormat="1" applyFont="1" applyBorder="1" applyAlignment="1">
      <alignment horizontal="right" wrapText="1"/>
    </xf>
    <xf numFmtId="168" fontId="248" fillId="54" borderId="71" xfId="15472" applyNumberFormat="1" applyFont="1" applyFill="1" applyBorder="1" applyAlignment="1">
      <alignment horizontal="right" wrapText="1"/>
    </xf>
    <xf numFmtId="168" fontId="248" fillId="0" borderId="71" xfId="15472" applyNumberFormat="1" applyFont="1" applyFill="1" applyBorder="1" applyAlignment="1">
      <alignment horizontal="right" wrapText="1"/>
    </xf>
    <xf numFmtId="168" fontId="248" fillId="55" borderId="71" xfId="15472" applyNumberFormat="1" applyFont="1" applyFill="1" applyBorder="1" applyAlignment="1">
      <alignment horizontal="right" wrapText="1"/>
    </xf>
    <xf numFmtId="265" fontId="318" fillId="0" borderId="71" xfId="15472" applyNumberFormat="1" applyFont="1" applyFill="1" applyBorder="1" applyAlignment="1">
      <alignment horizontal="right" vertical="center" wrapText="1"/>
    </xf>
    <xf numFmtId="168" fontId="248" fillId="0" borderId="0" xfId="3010" applyNumberFormat="1" applyFont="1" applyFill="1" applyBorder="1" applyAlignment="1">
      <alignment vertical="center"/>
    </xf>
    <xf numFmtId="168" fontId="248" fillId="55" borderId="70" xfId="3010" applyNumberFormat="1" applyFont="1" applyFill="1" applyBorder="1" applyAlignment="1">
      <alignment vertical="center"/>
    </xf>
    <xf numFmtId="168" fontId="248" fillId="0" borderId="70" xfId="3010" applyNumberFormat="1" applyFont="1" applyFill="1" applyBorder="1" applyAlignment="1">
      <alignment vertical="center"/>
    </xf>
    <xf numFmtId="168" fontId="248" fillId="54" borderId="70" xfId="3010" applyNumberFormat="1" applyFont="1" applyFill="1" applyBorder="1" applyAlignment="1">
      <alignment vertical="center"/>
    </xf>
    <xf numFmtId="325" fontId="250" fillId="55" borderId="70" xfId="15472" applyNumberFormat="1" applyFont="1" applyFill="1" applyBorder="1" applyAlignment="1">
      <alignment horizontal="right" vertical="center"/>
    </xf>
    <xf numFmtId="168" fontId="248" fillId="55" borderId="71" xfId="3010" applyNumberFormat="1" applyFont="1" applyFill="1" applyBorder="1" applyAlignment="1">
      <alignment vertical="center"/>
    </xf>
    <xf numFmtId="168" fontId="248" fillId="54" borderId="71" xfId="3010" applyNumberFormat="1" applyFont="1" applyFill="1" applyBorder="1" applyAlignment="1">
      <alignment vertical="center"/>
    </xf>
    <xf numFmtId="168" fontId="250" fillId="0" borderId="0" xfId="15472" applyNumberFormat="1" applyFont="1" applyFill="1" applyBorder="1" applyAlignment="1">
      <alignment horizontal="right" vertical="center" wrapText="1"/>
    </xf>
    <xf numFmtId="168" fontId="250" fillId="55" borderId="70" xfId="15472" applyNumberFormat="1" applyFont="1" applyFill="1" applyBorder="1" applyAlignment="1">
      <alignment horizontal="right" vertical="center" wrapText="1"/>
    </xf>
    <xf numFmtId="168" fontId="250" fillId="0" borderId="70" xfId="15472" applyNumberFormat="1" applyFont="1" applyFill="1" applyBorder="1" applyAlignment="1">
      <alignment horizontal="right" vertical="center" wrapText="1"/>
    </xf>
    <xf numFmtId="168" fontId="250" fillId="54" borderId="70" xfId="15472" applyNumberFormat="1" applyFont="1" applyFill="1" applyBorder="1" applyAlignment="1">
      <alignment horizontal="right" vertical="center" wrapText="1"/>
    </xf>
    <xf numFmtId="325" fontId="250" fillId="0" borderId="70" xfId="15472" applyNumberFormat="1" applyFont="1" applyFill="1" applyBorder="1" applyAlignment="1">
      <alignment horizontal="right" vertical="center"/>
    </xf>
    <xf numFmtId="168" fontId="248" fillId="54" borderId="71" xfId="15472" applyNumberFormat="1" applyFont="1" applyFill="1" applyBorder="1" applyAlignment="1">
      <alignment horizontal="right" vertical="center" wrapText="1"/>
    </xf>
    <xf numFmtId="168" fontId="248" fillId="0" borderId="71" xfId="15472" applyNumberFormat="1" applyFont="1" applyFill="1" applyBorder="1" applyAlignment="1">
      <alignment horizontal="right" vertical="center" wrapText="1"/>
    </xf>
    <xf numFmtId="168" fontId="248" fillId="0" borderId="71" xfId="3010" applyNumberFormat="1" applyFont="1" applyFill="1" applyBorder="1" applyAlignment="1">
      <alignment vertical="center"/>
    </xf>
    <xf numFmtId="325" fontId="248" fillId="54" borderId="70" xfId="15472" applyNumberFormat="1" applyFont="1" applyFill="1" applyBorder="1" applyAlignment="1">
      <alignment horizontal="right" vertical="center"/>
    </xf>
    <xf numFmtId="168" fontId="248" fillId="55" borderId="0" xfId="15472" applyNumberFormat="1" applyFont="1" applyFill="1" applyBorder="1" applyAlignment="1">
      <alignment horizontal="right" vertical="center" wrapText="1"/>
    </xf>
    <xf numFmtId="325" fontId="248" fillId="0" borderId="70" xfId="15472" applyNumberFormat="1" applyFont="1" applyFill="1" applyBorder="1" applyAlignment="1">
      <alignment horizontal="right" vertical="center"/>
    </xf>
    <xf numFmtId="325" fontId="248" fillId="55" borderId="70" xfId="15472" applyNumberFormat="1" applyFont="1" applyFill="1" applyBorder="1" applyAlignment="1">
      <alignment horizontal="right" vertical="center"/>
    </xf>
    <xf numFmtId="168" fontId="248" fillId="54" borderId="70" xfId="15472" applyNumberFormat="1" applyFont="1" applyFill="1" applyBorder="1" applyAlignment="1">
      <alignment horizontal="right" vertical="center" wrapText="1"/>
    </xf>
    <xf numFmtId="168" fontId="248" fillId="0" borderId="70" xfId="15472" applyNumberFormat="1" applyFont="1" applyFill="1" applyBorder="1" applyAlignment="1">
      <alignment horizontal="right" vertical="center" wrapText="1"/>
    </xf>
    <xf numFmtId="168" fontId="248" fillId="55" borderId="70" xfId="15472" applyNumberFormat="1" applyFont="1" applyFill="1" applyBorder="1" applyAlignment="1">
      <alignment horizontal="right" vertical="center" wrapText="1"/>
    </xf>
    <xf numFmtId="168" fontId="248" fillId="0" borderId="0" xfId="15472" applyNumberFormat="1" applyFont="1" applyBorder="1" applyAlignment="1">
      <alignment horizontal="right" vertical="center" wrapText="1"/>
    </xf>
    <xf numFmtId="325" fontId="248" fillId="55" borderId="71" xfId="15472" applyNumberFormat="1" applyFont="1" applyFill="1" applyBorder="1" applyAlignment="1">
      <alignment horizontal="right" vertical="center"/>
    </xf>
    <xf numFmtId="168" fontId="248" fillId="0" borderId="71" xfId="15472" applyNumberFormat="1" applyFont="1" applyBorder="1" applyAlignment="1">
      <alignment horizontal="right" vertical="center" wrapText="1"/>
    </xf>
    <xf numFmtId="168" fontId="248" fillId="55" borderId="71" xfId="15472" applyNumberFormat="1" applyFont="1" applyFill="1" applyBorder="1" applyAlignment="1">
      <alignment horizontal="right" vertical="center" wrapText="1"/>
    </xf>
    <xf numFmtId="168" fontId="250" fillId="0" borderId="0" xfId="15472" applyNumberFormat="1" applyFont="1" applyBorder="1" applyAlignment="1">
      <alignment horizontal="right" vertical="center" wrapText="1"/>
    </xf>
    <xf numFmtId="168" fontId="250" fillId="0" borderId="70" xfId="15472" applyNumberFormat="1" applyFont="1" applyBorder="1" applyAlignment="1">
      <alignment horizontal="right" vertical="center" wrapText="1"/>
    </xf>
    <xf numFmtId="0" fontId="250" fillId="0" borderId="0" xfId="15472" applyFont="1" applyBorder="1" applyAlignment="1">
      <alignment horizontal="right" vertical="center"/>
    </xf>
    <xf numFmtId="168" fontId="317" fillId="0" borderId="0" xfId="15472" applyNumberFormat="1" applyFont="1" applyBorder="1" applyAlignment="1">
      <alignment horizontal="right" vertical="center" wrapText="1"/>
    </xf>
    <xf numFmtId="0" fontId="250" fillId="0" borderId="0" xfId="15472" applyFont="1" applyFill="1" applyBorder="1" applyAlignment="1">
      <alignment horizontal="right" vertical="center"/>
    </xf>
    <xf numFmtId="0" fontId="317" fillId="55" borderId="0" xfId="15472" applyFont="1" applyFill="1" applyBorder="1" applyAlignment="1">
      <alignment horizontal="right" vertical="center"/>
    </xf>
    <xf numFmtId="168" fontId="317" fillId="0" borderId="0" xfId="15472" applyNumberFormat="1" applyFont="1" applyFill="1" applyBorder="1" applyAlignment="1">
      <alignment horizontal="right" vertical="center" wrapText="1"/>
    </xf>
    <xf numFmtId="168" fontId="317" fillId="55" borderId="0" xfId="15472" applyNumberFormat="1" applyFont="1" applyFill="1" applyBorder="1" applyAlignment="1">
      <alignment horizontal="right" vertical="center" wrapText="1"/>
    </xf>
    <xf numFmtId="0" fontId="250" fillId="0" borderId="71" xfId="15472" applyFont="1" applyBorder="1" applyAlignment="1">
      <alignment horizontal="right" vertical="center"/>
    </xf>
    <xf numFmtId="0" fontId="250" fillId="0" borderId="71" xfId="15472" applyFont="1" applyFill="1" applyBorder="1" applyAlignment="1">
      <alignment horizontal="right" vertical="center"/>
    </xf>
    <xf numFmtId="0" fontId="317" fillId="55" borderId="71" xfId="15472" applyFont="1" applyFill="1" applyBorder="1" applyAlignment="1">
      <alignment horizontal="right" vertical="center"/>
    </xf>
    <xf numFmtId="168" fontId="317" fillId="0" borderId="71" xfId="15472" applyNumberFormat="1" applyFont="1" applyBorder="1" applyAlignment="1">
      <alignment horizontal="right" vertical="center" wrapText="1"/>
    </xf>
    <xf numFmtId="168" fontId="317" fillId="0" borderId="71" xfId="15472" applyNumberFormat="1" applyFont="1" applyFill="1" applyBorder="1" applyAlignment="1">
      <alignment horizontal="right" vertical="center" wrapText="1"/>
    </xf>
    <xf numFmtId="168" fontId="317" fillId="55" borderId="71" xfId="15472" applyNumberFormat="1" applyFont="1" applyFill="1" applyBorder="1" applyAlignment="1">
      <alignment horizontal="right" vertical="center" wrapText="1"/>
    </xf>
    <xf numFmtId="168" fontId="248" fillId="54" borderId="71" xfId="0" applyNumberFormat="1" applyFont="1" applyFill="1" applyBorder="1" applyAlignment="1">
      <alignment horizontal="right" vertical="center" wrapText="1"/>
    </xf>
    <xf numFmtId="168" fontId="319" fillId="0" borderId="71" xfId="0" applyNumberFormat="1" applyFont="1" applyFill="1" applyBorder="1" applyAlignment="1">
      <alignment horizontal="right" vertical="center" wrapText="1"/>
    </xf>
    <xf numFmtId="168" fontId="250" fillId="54" borderId="70" xfId="0" applyNumberFormat="1" applyFont="1" applyFill="1" applyBorder="1" applyAlignment="1">
      <alignment horizontal="right" vertical="center" wrapText="1"/>
    </xf>
    <xf numFmtId="168" fontId="320" fillId="0" borderId="70" xfId="0" applyNumberFormat="1" applyFont="1" applyFill="1" applyBorder="1" applyAlignment="1">
      <alignment horizontal="right" vertical="center" wrapText="1"/>
    </xf>
    <xf numFmtId="330" fontId="248" fillId="54" borderId="0" xfId="24776" applyNumberFormat="1" applyFont="1" applyFill="1" applyBorder="1" applyAlignment="1">
      <alignment horizontal="right" vertical="center" wrapText="1"/>
    </xf>
    <xf numFmtId="9" fontId="320" fillId="0" borderId="0" xfId="24776" applyNumberFormat="1" applyFont="1" applyFill="1" applyBorder="1" applyAlignment="1">
      <alignment horizontal="right" vertical="center" wrapText="1"/>
    </xf>
    <xf numFmtId="347" fontId="248" fillId="54" borderId="0" xfId="24794" applyNumberFormat="1" applyFont="1" applyFill="1" applyBorder="1" applyAlignment="1">
      <alignment vertical="center"/>
    </xf>
    <xf numFmtId="347" fontId="248" fillId="0" borderId="0" xfId="8037" applyNumberFormat="1" applyFont="1" applyFill="1" applyBorder="1" applyAlignment="1">
      <alignment vertical="center"/>
    </xf>
    <xf numFmtId="9" fontId="248" fillId="54" borderId="0" xfId="24776" applyFont="1" applyFill="1" applyBorder="1" applyAlignment="1">
      <alignment horizontal="right" vertical="center" wrapText="1"/>
    </xf>
    <xf numFmtId="1" fontId="250" fillId="0" borderId="0" xfId="24776" applyNumberFormat="1" applyFont="1" applyFill="1" applyBorder="1" applyAlignment="1">
      <alignment horizontal="right" vertical="center"/>
    </xf>
    <xf numFmtId="325" fontId="248" fillId="54" borderId="70" xfId="24776" applyNumberFormat="1" applyFont="1" applyFill="1" applyBorder="1" applyAlignment="1">
      <alignment horizontal="right" vertical="center" wrapText="1"/>
    </xf>
    <xf numFmtId="337" fontId="319" fillId="0" borderId="70" xfId="24776" applyNumberFormat="1" applyFont="1" applyFill="1" applyBorder="1" applyAlignment="1">
      <alignment horizontal="right" vertical="center" wrapText="1"/>
    </xf>
    <xf numFmtId="325" fontId="248" fillId="54" borderId="0" xfId="24794" applyNumberFormat="1" applyFont="1" applyFill="1" applyBorder="1" applyAlignment="1">
      <alignment vertical="center"/>
    </xf>
    <xf numFmtId="325" fontId="248" fillId="0" borderId="0" xfId="8059" applyNumberFormat="1" applyFont="1" applyFill="1" applyBorder="1" applyAlignment="1">
      <alignment vertical="center"/>
    </xf>
    <xf numFmtId="337" fontId="319" fillId="0" borderId="0" xfId="24776" applyNumberFormat="1" applyFont="1" applyFill="1" applyBorder="1" applyAlignment="1">
      <alignment horizontal="right" vertical="center" wrapText="1"/>
    </xf>
    <xf numFmtId="342" fontId="248" fillId="54" borderId="0" xfId="24794" applyNumberFormat="1" applyFont="1" applyFill="1" applyAlignment="1">
      <alignment vertical="center"/>
    </xf>
    <xf numFmtId="342" fontId="248" fillId="0" borderId="0" xfId="8059" applyNumberFormat="1" applyFont="1" applyFill="1" applyAlignment="1">
      <alignment vertical="center"/>
    </xf>
    <xf numFmtId="356" fontId="248" fillId="54" borderId="0" xfId="24794" applyNumberFormat="1" applyFont="1" applyFill="1" applyAlignment="1">
      <alignment vertical="center"/>
    </xf>
    <xf numFmtId="9" fontId="248" fillId="0" borderId="0" xfId="8059" applyNumberFormat="1" applyFont="1" applyFill="1" applyBorder="1" applyAlignment="1">
      <alignment vertical="center"/>
    </xf>
    <xf numFmtId="339" fontId="248" fillId="54" borderId="0" xfId="24794" applyNumberFormat="1" applyFont="1" applyFill="1" applyAlignment="1">
      <alignment vertical="center"/>
    </xf>
    <xf numFmtId="339" fontId="248" fillId="0" borderId="0" xfId="8059" applyNumberFormat="1" applyFont="1" applyFill="1" applyAlignment="1">
      <alignment vertical="center"/>
    </xf>
    <xf numFmtId="339" fontId="248" fillId="0" borderId="0" xfId="24794" applyNumberFormat="1" applyFont="1" applyFill="1" applyAlignment="1">
      <alignment vertical="center"/>
    </xf>
    <xf numFmtId="169" fontId="248" fillId="54" borderId="0" xfId="24776" applyNumberFormat="1" applyFont="1" applyFill="1" applyBorder="1" applyAlignment="1">
      <alignment horizontal="right" vertical="center" wrapText="1"/>
    </xf>
    <xf numFmtId="0" fontId="248" fillId="0" borderId="0" xfId="0" applyFont="1" applyFill="1" applyAlignment="1">
      <alignment horizontal="right"/>
    </xf>
    <xf numFmtId="9" fontId="248" fillId="54" borderId="0" xfId="24776" applyNumberFormat="1" applyFont="1" applyFill="1" applyBorder="1" applyAlignment="1">
      <alignment horizontal="right" vertical="center" wrapText="1"/>
    </xf>
    <xf numFmtId="168" fontId="319" fillId="0" borderId="70" xfId="0" applyNumberFormat="1" applyFont="1" applyFill="1" applyBorder="1" applyAlignment="1">
      <alignment horizontal="right" vertical="center" wrapText="1"/>
    </xf>
    <xf numFmtId="168" fontId="320" fillId="54" borderId="70" xfId="0" applyNumberFormat="1" applyFont="1" applyFill="1" applyBorder="1" applyAlignment="1">
      <alignment horizontal="right" vertical="center" wrapText="1"/>
    </xf>
    <xf numFmtId="168" fontId="319" fillId="55" borderId="71" xfId="0" applyNumberFormat="1" applyFont="1" applyFill="1" applyBorder="1" applyAlignment="1">
      <alignment horizontal="right" vertical="center" wrapText="1"/>
    </xf>
    <xf numFmtId="168" fontId="319" fillId="54" borderId="71" xfId="0" applyNumberFormat="1" applyFont="1" applyFill="1" applyBorder="1" applyAlignment="1">
      <alignment horizontal="right" vertical="center" wrapText="1"/>
    </xf>
    <xf numFmtId="168" fontId="248" fillId="54" borderId="0" xfId="0" applyNumberFormat="1" applyFont="1" applyFill="1" applyAlignment="1">
      <alignment horizontal="right" vertical="center" wrapText="1"/>
    </xf>
    <xf numFmtId="168" fontId="319" fillId="54" borderId="0" xfId="0" applyNumberFormat="1" applyFont="1" applyFill="1" applyAlignment="1">
      <alignment horizontal="right" vertical="center" wrapText="1"/>
    </xf>
    <xf numFmtId="168" fontId="319" fillId="54" borderId="0" xfId="0" applyNumberFormat="1" applyFont="1" applyFill="1" applyBorder="1" applyAlignment="1">
      <alignment horizontal="right" vertical="center" wrapText="1"/>
    </xf>
    <xf numFmtId="1" fontId="248" fillId="54" borderId="0" xfId="24776" applyNumberFormat="1" applyFont="1" applyFill="1" applyBorder="1" applyAlignment="1">
      <alignment horizontal="right" vertical="center" wrapText="1"/>
    </xf>
    <xf numFmtId="1" fontId="248" fillId="55" borderId="0" xfId="24776" applyNumberFormat="1" applyFont="1" applyFill="1" applyBorder="1" applyAlignment="1">
      <alignment horizontal="right" vertical="center" wrapText="1"/>
    </xf>
    <xf numFmtId="333" fontId="248" fillId="54" borderId="0" xfId="0" applyNumberFormat="1" applyFont="1" applyFill="1" applyBorder="1" applyAlignment="1">
      <alignment horizontal="right" vertical="center" wrapText="1"/>
    </xf>
    <xf numFmtId="333" fontId="319" fillId="55" borderId="0" xfId="0" applyNumberFormat="1" applyFont="1" applyFill="1" applyBorder="1" applyAlignment="1">
      <alignment horizontal="right" vertical="center" wrapText="1"/>
    </xf>
    <xf numFmtId="333" fontId="319" fillId="54" borderId="0" xfId="0" applyNumberFormat="1" applyFont="1" applyFill="1" applyBorder="1" applyAlignment="1">
      <alignment horizontal="right" vertical="center" wrapText="1"/>
    </xf>
    <xf numFmtId="168" fontId="364" fillId="0" borderId="0" xfId="0" applyNumberFormat="1" applyFont="1" applyFill="1" applyBorder="1" applyAlignment="1">
      <alignment horizontal="right" vertical="center" wrapText="1"/>
    </xf>
    <xf numFmtId="168" fontId="318" fillId="55" borderId="71" xfId="0" applyNumberFormat="1" applyFont="1" applyFill="1" applyBorder="1" applyAlignment="1">
      <alignment horizontal="right" wrapText="1"/>
    </xf>
    <xf numFmtId="332" fontId="319" fillId="55" borderId="70" xfId="0" applyNumberFormat="1" applyFont="1" applyFill="1" applyBorder="1" applyAlignment="1">
      <alignment horizontal="right" vertical="center" wrapText="1"/>
    </xf>
    <xf numFmtId="332" fontId="319" fillId="54" borderId="70" xfId="0" applyNumberFormat="1" applyFont="1" applyFill="1" applyBorder="1" applyAlignment="1">
      <alignment horizontal="right" vertical="center" wrapText="1"/>
    </xf>
    <xf numFmtId="345" fontId="248" fillId="54" borderId="0" xfId="0" applyNumberFormat="1" applyFont="1" applyFill="1" applyBorder="1" applyAlignment="1">
      <alignment horizontal="right" vertical="center" wrapText="1"/>
    </xf>
    <xf numFmtId="345" fontId="248" fillId="0" borderId="0" xfId="0" applyNumberFormat="1" applyFont="1" applyFill="1" applyBorder="1" applyAlignment="1">
      <alignment horizontal="right" vertical="center" wrapText="1"/>
    </xf>
    <xf numFmtId="332" fontId="319" fillId="54" borderId="0" xfId="0" applyNumberFormat="1" applyFont="1" applyFill="1" applyBorder="1" applyAlignment="1">
      <alignment horizontal="right" vertical="center" wrapText="1"/>
    </xf>
    <xf numFmtId="169" fontId="319" fillId="54" borderId="0" xfId="24776" applyNumberFormat="1" applyFont="1" applyFill="1" applyBorder="1" applyAlignment="1">
      <alignment horizontal="right" vertical="center" wrapText="1"/>
    </xf>
    <xf numFmtId="332" fontId="248" fillId="0" borderId="71" xfId="0" applyNumberFormat="1" applyFont="1" applyFill="1" applyBorder="1" applyAlignment="1">
      <alignment horizontal="right" vertical="center" wrapText="1"/>
    </xf>
    <xf numFmtId="332" fontId="319" fillId="0" borderId="71" xfId="0" applyNumberFormat="1" applyFont="1" applyFill="1" applyBorder="1" applyAlignment="1">
      <alignment horizontal="right" vertical="center" wrapText="1"/>
    </xf>
    <xf numFmtId="348" fontId="248" fillId="54" borderId="70" xfId="0" applyNumberFormat="1" applyFont="1" applyFill="1" applyBorder="1" applyAlignment="1">
      <alignment horizontal="right" vertical="center" wrapText="1"/>
    </xf>
    <xf numFmtId="348" fontId="319" fillId="55" borderId="70" xfId="0" applyNumberFormat="1" applyFont="1" applyFill="1" applyBorder="1" applyAlignment="1">
      <alignment horizontal="right" vertical="center" wrapText="1"/>
    </xf>
    <xf numFmtId="348" fontId="319" fillId="54" borderId="70" xfId="0" applyNumberFormat="1" applyFont="1" applyFill="1" applyBorder="1" applyAlignment="1">
      <alignment horizontal="right" vertical="center" wrapText="1"/>
    </xf>
    <xf numFmtId="348" fontId="319" fillId="0" borderId="70" xfId="0" applyNumberFormat="1" applyFont="1" applyFill="1" applyBorder="1" applyAlignment="1">
      <alignment horizontal="right" vertical="center" wrapText="1"/>
    </xf>
    <xf numFmtId="9" fontId="319" fillId="55" borderId="0" xfId="24776" applyFont="1" applyFill="1" applyBorder="1" applyAlignment="1">
      <alignment horizontal="right" vertical="center" wrapText="1"/>
    </xf>
    <xf numFmtId="9" fontId="319" fillId="54" borderId="0" xfId="24776" applyFont="1" applyFill="1" applyBorder="1" applyAlignment="1">
      <alignment horizontal="right" vertical="center" wrapText="1"/>
    </xf>
    <xf numFmtId="168" fontId="248" fillId="54" borderId="70" xfId="10675" applyNumberFormat="1" applyFont="1" applyFill="1" applyBorder="1" applyAlignment="1">
      <alignment horizontal="right" vertical="center" wrapText="1"/>
    </xf>
    <xf numFmtId="168" fontId="248" fillId="0" borderId="70" xfId="10675" applyNumberFormat="1" applyFont="1" applyFill="1" applyBorder="1" applyAlignment="1">
      <alignment horizontal="right" vertical="center" wrapText="1"/>
    </xf>
    <xf numFmtId="168" fontId="248" fillId="0" borderId="70" xfId="20873" applyNumberFormat="1" applyFont="1" applyFill="1" applyBorder="1" applyAlignment="1">
      <alignment horizontal="right" vertical="center" wrapText="1"/>
    </xf>
    <xf numFmtId="168" fontId="248" fillId="55" borderId="70" xfId="20981" applyNumberFormat="1" applyFont="1" applyFill="1" applyBorder="1" applyAlignment="1">
      <alignment horizontal="right" vertical="center" wrapText="1"/>
    </xf>
    <xf numFmtId="9" fontId="319" fillId="0" borderId="0" xfId="0" applyNumberFormat="1" applyFont="1" applyFill="1" applyBorder="1" applyAlignment="1">
      <alignment horizontal="right" vertical="center" wrapText="1"/>
    </xf>
    <xf numFmtId="9" fontId="319" fillId="55" borderId="0" xfId="0" applyNumberFormat="1" applyFont="1" applyFill="1" applyBorder="1" applyAlignment="1">
      <alignment horizontal="right" vertical="center" wrapText="1"/>
    </xf>
    <xf numFmtId="10" fontId="319" fillId="0" borderId="0" xfId="24776" applyNumberFormat="1" applyFont="1" applyFill="1" applyBorder="1" applyAlignment="1">
      <alignment horizontal="right" vertical="center" wrapText="1"/>
    </xf>
    <xf numFmtId="10" fontId="248" fillId="0" borderId="0" xfId="24776" applyNumberFormat="1" applyFont="1" applyFill="1" applyBorder="1" applyAlignment="1">
      <alignment horizontal="right" vertical="center" wrapText="1"/>
    </xf>
    <xf numFmtId="10" fontId="248" fillId="55" borderId="0" xfId="24776" applyNumberFormat="1" applyFont="1" applyFill="1" applyBorder="1" applyAlignment="1">
      <alignment horizontal="right" vertical="center" wrapText="1"/>
    </xf>
    <xf numFmtId="10" fontId="319" fillId="54" borderId="0" xfId="24776" applyNumberFormat="1" applyFont="1" applyFill="1" applyBorder="1" applyAlignment="1">
      <alignment horizontal="right" vertical="center" wrapText="1"/>
    </xf>
    <xf numFmtId="325" fontId="248" fillId="54" borderId="0" xfId="0" applyNumberFormat="1" applyFont="1" applyFill="1" applyBorder="1" applyAlignment="1">
      <alignment horizontal="right" vertical="center" wrapText="1"/>
    </xf>
    <xf numFmtId="168" fontId="319" fillId="54" borderId="70" xfId="0" applyNumberFormat="1" applyFont="1" applyFill="1" applyBorder="1" applyAlignment="1">
      <alignment horizontal="right" vertical="center" wrapText="1"/>
    </xf>
    <xf numFmtId="332" fontId="248" fillId="54" borderId="71" xfId="0" applyNumberFormat="1" applyFont="1" applyFill="1" applyBorder="1" applyAlignment="1">
      <alignment horizontal="right" vertical="center" wrapText="1"/>
    </xf>
    <xf numFmtId="332" fontId="319" fillId="55" borderId="71" xfId="0" applyNumberFormat="1" applyFont="1" applyFill="1" applyBorder="1" applyAlignment="1">
      <alignment horizontal="right" vertical="center" wrapText="1"/>
    </xf>
    <xf numFmtId="332" fontId="319" fillId="54" borderId="71" xfId="0" applyNumberFormat="1" applyFont="1" applyFill="1" applyBorder="1" applyAlignment="1">
      <alignment horizontal="right" vertical="center" wrapText="1"/>
    </xf>
    <xf numFmtId="332" fontId="320" fillId="54" borderId="70" xfId="0" applyNumberFormat="1" applyFont="1" applyFill="1" applyBorder="1" applyAlignment="1">
      <alignment horizontal="right" vertical="center" wrapText="1"/>
    </xf>
    <xf numFmtId="332" fontId="320" fillId="55" borderId="0" xfId="0" applyNumberFormat="1" applyFont="1" applyFill="1" applyBorder="1" applyAlignment="1">
      <alignment horizontal="right" vertical="center" wrapText="1"/>
    </xf>
    <xf numFmtId="332" fontId="320" fillId="55" borderId="70" xfId="0" applyNumberFormat="1" applyFont="1" applyFill="1" applyBorder="1" applyAlignment="1">
      <alignment horizontal="right" vertical="center" wrapText="1"/>
    </xf>
    <xf numFmtId="332" fontId="320" fillId="0" borderId="70" xfId="0" applyNumberFormat="1" applyFont="1" applyFill="1" applyBorder="1" applyAlignment="1">
      <alignment horizontal="right" vertical="center" wrapText="1"/>
    </xf>
    <xf numFmtId="334" fontId="319" fillId="0" borderId="71" xfId="0" applyNumberFormat="1" applyFont="1" applyFill="1" applyBorder="1" applyAlignment="1">
      <alignment horizontal="right" vertical="center" wrapText="1"/>
    </xf>
    <xf numFmtId="332" fontId="250" fillId="54" borderId="70" xfId="0" applyNumberFormat="1" applyFont="1" applyFill="1" applyBorder="1" applyAlignment="1">
      <alignment horizontal="right" vertical="center" wrapText="1"/>
    </xf>
    <xf numFmtId="168" fontId="248" fillId="54" borderId="70" xfId="24794" applyNumberFormat="1" applyFont="1" applyFill="1" applyBorder="1" applyAlignment="1">
      <alignment horizontal="right" vertical="center"/>
    </xf>
    <xf numFmtId="168" fontId="248" fillId="0" borderId="70" xfId="10718" applyNumberFormat="1" applyFont="1" applyFill="1" applyBorder="1" applyAlignment="1">
      <alignment horizontal="right" vertical="center" wrapText="1"/>
    </xf>
    <xf numFmtId="168" fontId="248" fillId="55" borderId="70" xfId="10675" applyNumberFormat="1" applyFont="1" applyFill="1" applyBorder="1" applyAlignment="1">
      <alignment horizontal="right" vertical="center" wrapText="1"/>
    </xf>
    <xf numFmtId="168" fontId="248" fillId="54" borderId="0" xfId="24794" applyNumberFormat="1" applyFont="1" applyFill="1" applyBorder="1" applyAlignment="1">
      <alignment horizontal="right" vertical="center"/>
    </xf>
    <xf numFmtId="168" fontId="248" fillId="0" borderId="0" xfId="10718" applyNumberFormat="1" applyFont="1" applyFill="1" applyBorder="1" applyAlignment="1">
      <alignment horizontal="right" vertical="center" wrapText="1"/>
    </xf>
    <xf numFmtId="168" fontId="248" fillId="55" borderId="0" xfId="10675" applyNumberFormat="1" applyFont="1" applyFill="1" applyBorder="1" applyAlignment="1">
      <alignment horizontal="right" vertical="center" wrapText="1"/>
    </xf>
    <xf numFmtId="168" fontId="250" fillId="54" borderId="104" xfId="0" applyNumberFormat="1" applyFont="1" applyFill="1" applyBorder="1" applyAlignment="1">
      <alignment horizontal="right" vertical="center"/>
    </xf>
    <xf numFmtId="168" fontId="320" fillId="55" borderId="114" xfId="0" applyNumberFormat="1" applyFont="1" applyFill="1" applyBorder="1" applyAlignment="1">
      <alignment horizontal="right" vertical="center" wrapText="1"/>
    </xf>
    <xf numFmtId="168" fontId="320" fillId="54" borderId="114" xfId="0" applyNumberFormat="1" applyFont="1" applyFill="1" applyBorder="1" applyAlignment="1">
      <alignment horizontal="right" vertical="center" wrapText="1"/>
    </xf>
    <xf numFmtId="168" fontId="320" fillId="0" borderId="114" xfId="0" applyNumberFormat="1" applyFont="1" applyFill="1" applyBorder="1" applyAlignment="1">
      <alignment horizontal="right" vertical="center" wrapText="1"/>
    </xf>
    <xf numFmtId="168" fontId="248" fillId="54" borderId="71" xfId="0" applyNumberFormat="1" applyFont="1" applyFill="1" applyBorder="1" applyAlignment="1">
      <alignment horizontal="right" vertical="center"/>
    </xf>
    <xf numFmtId="168" fontId="250" fillId="54" borderId="70" xfId="0" applyNumberFormat="1" applyFont="1" applyFill="1" applyBorder="1" applyAlignment="1">
      <alignment horizontal="right" vertical="center"/>
    </xf>
    <xf numFmtId="168" fontId="248" fillId="54" borderId="0" xfId="0" applyNumberFormat="1" applyFont="1" applyFill="1" applyAlignment="1">
      <alignment horizontal="right" vertical="center"/>
    </xf>
    <xf numFmtId="168" fontId="248" fillId="54" borderId="96" xfId="0" applyNumberFormat="1" applyFont="1" applyFill="1" applyBorder="1" applyAlignment="1">
      <alignment horizontal="right" vertical="center"/>
    </xf>
    <xf numFmtId="168" fontId="319" fillId="55" borderId="113" xfId="0" applyNumberFormat="1" applyFont="1" applyFill="1" applyBorder="1" applyAlignment="1">
      <alignment horizontal="right" vertical="center" wrapText="1"/>
    </xf>
    <xf numFmtId="168" fontId="319" fillId="54" borderId="113" xfId="0" applyNumberFormat="1" applyFont="1" applyFill="1" applyBorder="1" applyAlignment="1">
      <alignment horizontal="right" vertical="center" wrapText="1"/>
    </xf>
    <xf numFmtId="168" fontId="319" fillId="0" borderId="113" xfId="0" applyNumberFormat="1" applyFont="1" applyFill="1" applyBorder="1" applyAlignment="1">
      <alignment horizontal="right" vertical="center" wrapText="1"/>
    </xf>
    <xf numFmtId="168" fontId="248" fillId="54" borderId="0" xfId="0" applyNumberFormat="1" applyFont="1" applyFill="1" applyBorder="1" applyAlignment="1">
      <alignment horizontal="right" vertical="center"/>
    </xf>
    <xf numFmtId="332" fontId="248" fillId="54" borderId="96" xfId="0" applyNumberFormat="1" applyFont="1" applyFill="1" applyBorder="1" applyAlignment="1">
      <alignment horizontal="right" vertical="center" wrapText="1"/>
    </xf>
    <xf numFmtId="332" fontId="319" fillId="55" borderId="113" xfId="0" applyNumberFormat="1" applyFont="1" applyFill="1" applyBorder="1" applyAlignment="1">
      <alignment horizontal="right" vertical="center" wrapText="1"/>
    </xf>
    <xf numFmtId="332" fontId="319" fillId="54" borderId="113" xfId="0" applyNumberFormat="1" applyFont="1" applyFill="1" applyBorder="1" applyAlignment="1">
      <alignment horizontal="right" vertical="center" wrapText="1"/>
    </xf>
    <xf numFmtId="332" fontId="319" fillId="0" borderId="113" xfId="0" applyNumberFormat="1" applyFont="1" applyFill="1" applyBorder="1" applyAlignment="1">
      <alignment horizontal="right" vertical="center" wrapText="1"/>
    </xf>
    <xf numFmtId="332" fontId="250" fillId="54" borderId="104" xfId="0" applyNumberFormat="1" applyFont="1" applyFill="1" applyBorder="1" applyAlignment="1">
      <alignment horizontal="right" vertical="center" wrapText="1"/>
    </xf>
    <xf numFmtId="332" fontId="320" fillId="55" borderId="114" xfId="0" applyNumberFormat="1" applyFont="1" applyFill="1" applyBorder="1" applyAlignment="1">
      <alignment horizontal="right" vertical="center" wrapText="1"/>
    </xf>
    <xf numFmtId="332" fontId="320" fillId="54" borderId="114" xfId="0" applyNumberFormat="1" applyFont="1" applyFill="1" applyBorder="1" applyAlignment="1">
      <alignment horizontal="right" vertical="center" wrapText="1"/>
    </xf>
    <xf numFmtId="332" fontId="320" fillId="0" borderId="114" xfId="0" applyNumberFormat="1" applyFont="1" applyFill="1" applyBorder="1" applyAlignment="1">
      <alignment horizontal="right" vertical="center" wrapText="1"/>
    </xf>
    <xf numFmtId="9" fontId="319" fillId="54" borderId="0" xfId="0" applyNumberFormat="1" applyFont="1" applyFill="1" applyBorder="1" applyAlignment="1">
      <alignment horizontal="right" vertical="center" wrapText="1"/>
    </xf>
    <xf numFmtId="332" fontId="248" fillId="55" borderId="70" xfId="0" applyNumberFormat="1" applyFont="1" applyFill="1" applyBorder="1" applyAlignment="1">
      <alignment horizontal="right" vertical="center" wrapText="1"/>
    </xf>
    <xf numFmtId="341" fontId="248" fillId="55" borderId="0" xfId="0" applyNumberFormat="1" applyFont="1" applyFill="1" applyBorder="1" applyAlignment="1">
      <alignment horizontal="right" vertical="center" wrapText="1"/>
    </xf>
    <xf numFmtId="341" fontId="248" fillId="54" borderId="0" xfId="0" applyNumberFormat="1" applyFont="1" applyFill="1" applyBorder="1" applyAlignment="1">
      <alignment horizontal="right" vertical="center" wrapText="1"/>
    </xf>
    <xf numFmtId="343" fontId="248" fillId="54" borderId="0" xfId="0" applyNumberFormat="1" applyFont="1" applyFill="1" applyBorder="1" applyAlignment="1">
      <alignment horizontal="right" vertical="center" wrapText="1"/>
    </xf>
    <xf numFmtId="343" fontId="248" fillId="0" borderId="0" xfId="0" applyNumberFormat="1" applyFont="1" applyFill="1" applyBorder="1" applyAlignment="1">
      <alignment horizontal="right" vertical="center" wrapText="1"/>
    </xf>
    <xf numFmtId="9" fontId="248" fillId="0" borderId="0" xfId="24776" applyFont="1" applyFill="1" applyBorder="1" applyAlignment="1">
      <alignment vertical="center" wrapText="1"/>
    </xf>
    <xf numFmtId="348" fontId="248" fillId="55" borderId="0" xfId="0" applyNumberFormat="1" applyFont="1" applyFill="1" applyBorder="1" applyAlignment="1">
      <alignment horizontal="right" vertical="center" wrapText="1"/>
    </xf>
    <xf numFmtId="9" fontId="248" fillId="55" borderId="0" xfId="24776" applyFont="1" applyFill="1" applyBorder="1" applyAlignment="1">
      <alignment horizontal="right" vertical="center" wrapText="1"/>
    </xf>
    <xf numFmtId="332" fontId="318" fillId="55" borderId="0" xfId="0" applyNumberFormat="1" applyFont="1" applyFill="1" applyBorder="1" applyAlignment="1">
      <alignment horizontal="right" wrapText="1"/>
    </xf>
    <xf numFmtId="325" fontId="248" fillId="54" borderId="70" xfId="0" applyNumberFormat="1" applyFont="1" applyFill="1" applyBorder="1" applyAlignment="1">
      <alignment horizontal="right" vertical="center" wrapText="1"/>
    </xf>
    <xf numFmtId="325" fontId="248" fillId="55" borderId="70" xfId="0" applyNumberFormat="1" applyFont="1" applyFill="1" applyBorder="1" applyAlignment="1">
      <alignment horizontal="right" vertical="center" wrapText="1"/>
    </xf>
    <xf numFmtId="323" fontId="248" fillId="54" borderId="0" xfId="0" applyNumberFormat="1" applyFont="1" applyFill="1" applyBorder="1" applyAlignment="1">
      <alignment horizontal="right" vertical="center" wrapText="1"/>
    </xf>
    <xf numFmtId="323" fontId="248" fillId="55" borderId="0" xfId="0" applyNumberFormat="1" applyFont="1" applyFill="1" applyBorder="1" applyAlignment="1">
      <alignment horizontal="right" vertical="center" wrapText="1"/>
    </xf>
    <xf numFmtId="168" fontId="248" fillId="54" borderId="70" xfId="24794" applyNumberFormat="1" applyFont="1" applyFill="1" applyBorder="1" applyAlignment="1">
      <alignment horizontal="right" vertical="center" wrapText="1"/>
    </xf>
    <xf numFmtId="168" fontId="318" fillId="55" borderId="108" xfId="0" applyNumberFormat="1" applyFont="1" applyFill="1" applyBorder="1" applyAlignment="1">
      <alignment horizontal="right" wrapText="1"/>
    </xf>
    <xf numFmtId="168" fontId="318" fillId="0" borderId="108" xfId="0" applyNumberFormat="1" applyFont="1" applyFill="1" applyBorder="1" applyAlignment="1">
      <alignment horizontal="right" wrapText="1"/>
    </xf>
    <xf numFmtId="168" fontId="318" fillId="0" borderId="105" xfId="0" applyNumberFormat="1" applyFont="1" applyFill="1" applyBorder="1" applyAlignment="1">
      <alignment horizontal="right" wrapText="1"/>
    </xf>
    <xf numFmtId="168" fontId="250" fillId="0" borderId="0" xfId="10718" applyNumberFormat="1" applyFont="1" applyFill="1" applyBorder="1" applyAlignment="1">
      <alignment vertical="center" wrapText="1"/>
    </xf>
    <xf numFmtId="325" fontId="319" fillId="55" borderId="70" xfId="0" applyNumberFormat="1" applyFont="1" applyFill="1" applyBorder="1" applyAlignment="1">
      <alignment horizontal="right" vertical="center" wrapText="1"/>
    </xf>
    <xf numFmtId="325" fontId="248" fillId="0" borderId="70" xfId="0" applyNumberFormat="1" applyFont="1" applyFill="1" applyBorder="1" applyAlignment="1">
      <alignment horizontal="right" vertical="center" wrapText="1"/>
    </xf>
    <xf numFmtId="325" fontId="319" fillId="54" borderId="70" xfId="0" applyNumberFormat="1" applyFont="1" applyFill="1" applyBorder="1" applyAlignment="1">
      <alignment horizontal="right" vertical="center" wrapText="1"/>
    </xf>
    <xf numFmtId="325" fontId="319" fillId="55" borderId="0" xfId="0" applyNumberFormat="1" applyFont="1" applyFill="1" applyBorder="1" applyAlignment="1">
      <alignment horizontal="right" vertical="center" wrapText="1"/>
    </xf>
    <xf numFmtId="325" fontId="319" fillId="54" borderId="0" xfId="0" applyNumberFormat="1" applyFont="1" applyFill="1" applyBorder="1" applyAlignment="1">
      <alignment horizontal="right" vertical="center" wrapText="1"/>
    </xf>
    <xf numFmtId="338" fontId="248" fillId="54" borderId="70" xfId="0" applyNumberFormat="1" applyFont="1" applyFill="1" applyBorder="1" applyAlignment="1">
      <alignment horizontal="right" vertical="center" wrapText="1"/>
    </xf>
    <xf numFmtId="334" fontId="248" fillId="54" borderId="70" xfId="0" applyNumberFormat="1" applyFont="1" applyFill="1" applyBorder="1" applyAlignment="1">
      <alignment horizontal="right" vertical="center" wrapText="1"/>
    </xf>
    <xf numFmtId="338" fontId="248" fillId="54" borderId="0" xfId="0" applyNumberFormat="1" applyFont="1" applyFill="1" applyBorder="1" applyAlignment="1">
      <alignment horizontal="right" vertical="center" wrapText="1"/>
    </xf>
    <xf numFmtId="334" fontId="248" fillId="54" borderId="0" xfId="0" applyNumberFormat="1" applyFont="1" applyFill="1" applyBorder="1" applyAlignment="1">
      <alignment horizontal="right" vertical="center" wrapText="1"/>
    </xf>
    <xf numFmtId="338" fontId="248" fillId="54" borderId="71" xfId="0" applyNumberFormat="1" applyFont="1" applyFill="1" applyBorder="1" applyAlignment="1">
      <alignment horizontal="right" vertical="center" wrapText="1"/>
    </xf>
    <xf numFmtId="334" fontId="248" fillId="54" borderId="71" xfId="0" applyNumberFormat="1" applyFont="1" applyFill="1" applyBorder="1" applyAlignment="1">
      <alignment horizontal="right" vertical="center" wrapText="1"/>
    </xf>
    <xf numFmtId="338" fontId="250" fillId="54" borderId="70" xfId="0" applyNumberFormat="1" applyFont="1" applyFill="1" applyBorder="1" applyAlignment="1">
      <alignment horizontal="right" vertical="center" wrapText="1"/>
    </xf>
    <xf numFmtId="334" fontId="250" fillId="54" borderId="70" xfId="0" applyNumberFormat="1" applyFont="1" applyFill="1" applyBorder="1" applyAlignment="1">
      <alignment horizontal="right" vertical="center" wrapText="1"/>
    </xf>
    <xf numFmtId="169" fontId="250" fillId="0" borderId="70" xfId="24776" applyNumberFormat="1" applyFont="1" applyFill="1" applyBorder="1" applyAlignment="1">
      <alignment horizontal="right" vertical="center" wrapText="1"/>
    </xf>
    <xf numFmtId="168" fontId="250" fillId="54" borderId="0" xfId="0" applyNumberFormat="1" applyFont="1" applyFill="1" applyBorder="1" applyAlignment="1">
      <alignment horizontal="right" vertical="center" wrapText="1"/>
    </xf>
    <xf numFmtId="325" fontId="324" fillId="0" borderId="0" xfId="2979" applyNumberFormat="1" applyFont="1" applyFill="1" applyBorder="1" applyAlignment="1">
      <alignment horizontal="left" vertical="center" wrapText="1"/>
    </xf>
    <xf numFmtId="346" fontId="367" fillId="54" borderId="70" xfId="3010" applyNumberFormat="1" applyFont="1" applyFill="1" applyBorder="1" applyAlignment="1">
      <alignment horizontal="right" vertical="center" wrapText="1"/>
    </xf>
    <xf numFmtId="349" fontId="248" fillId="0" borderId="70" xfId="3010" applyNumberFormat="1" applyFont="1" applyFill="1" applyBorder="1" applyAlignment="1">
      <alignment horizontal="right" vertical="center" wrapText="1"/>
    </xf>
    <xf numFmtId="0" fontId="324" fillId="61" borderId="0" xfId="34623" applyFont="1" applyFill="1" applyAlignment="1">
      <alignment vertical="center"/>
    </xf>
    <xf numFmtId="0" fontId="381" fillId="61" borderId="0" xfId="34623" applyFont="1" applyFill="1" applyAlignment="1">
      <alignment vertical="center"/>
    </xf>
    <xf numFmtId="0" fontId="381" fillId="0" borderId="0" xfId="34623" applyFont="1" applyAlignment="1">
      <alignment vertical="center"/>
    </xf>
    <xf numFmtId="0" fontId="323" fillId="0" borderId="0" xfId="34623"/>
    <xf numFmtId="0" fontId="318" fillId="61" borderId="0" xfId="34623" applyFont="1" applyFill="1" applyAlignment="1">
      <alignment horizontal="right" vertical="center" wrapText="1"/>
    </xf>
    <xf numFmtId="0" fontId="317" fillId="61" borderId="0" xfId="34623" applyFont="1" applyFill="1" applyAlignment="1">
      <alignment horizontal="right" vertical="center" wrapText="1"/>
    </xf>
    <xf numFmtId="0" fontId="317" fillId="61" borderId="116" xfId="34623" applyFont="1" applyFill="1" applyBorder="1" applyAlignment="1">
      <alignment horizontal="right" vertical="center" wrapText="1"/>
    </xf>
    <xf numFmtId="0" fontId="318" fillId="61" borderId="115" xfId="34623" applyFont="1" applyFill="1" applyBorder="1" applyAlignment="1">
      <alignment horizontal="right" vertical="center" wrapText="1"/>
    </xf>
    <xf numFmtId="0" fontId="319" fillId="0" borderId="0" xfId="34623" applyFont="1" applyAlignment="1">
      <alignment vertical="center"/>
    </xf>
    <xf numFmtId="3" fontId="319" fillId="54" borderId="0" xfId="34623" applyNumberFormat="1" applyFont="1" applyFill="1" applyAlignment="1">
      <alignment horizontal="right" vertical="center" wrapText="1"/>
    </xf>
    <xf numFmtId="2" fontId="319" fillId="54" borderId="0" xfId="34623" applyNumberFormat="1" applyFont="1" applyFill="1" applyAlignment="1">
      <alignment horizontal="right" vertical="center" wrapText="1"/>
    </xf>
    <xf numFmtId="3" fontId="319" fillId="61" borderId="0" xfId="34623" applyNumberFormat="1" applyFont="1" applyFill="1" applyAlignment="1">
      <alignment horizontal="right" vertical="center" wrapText="1"/>
    </xf>
    <xf numFmtId="0" fontId="319" fillId="61" borderId="0" xfId="34623" applyFont="1" applyFill="1" applyAlignment="1">
      <alignment horizontal="right" vertical="center" wrapText="1"/>
    </xf>
    <xf numFmtId="0" fontId="319" fillId="61" borderId="115" xfId="34623" applyFont="1" applyFill="1" applyBorder="1" applyAlignment="1">
      <alignment vertical="center" wrapText="1"/>
    </xf>
    <xf numFmtId="3" fontId="319" fillId="54" borderId="115" xfId="34623" applyNumberFormat="1" applyFont="1" applyFill="1" applyBorder="1" applyAlignment="1">
      <alignment horizontal="right" vertical="center" wrapText="1"/>
    </xf>
    <xf numFmtId="2" fontId="319" fillId="54" borderId="115" xfId="34623" applyNumberFormat="1" applyFont="1" applyFill="1" applyBorder="1" applyAlignment="1">
      <alignment horizontal="right" vertical="center" wrapText="1"/>
    </xf>
    <xf numFmtId="3" fontId="319" fillId="61" borderId="115" xfId="34623" applyNumberFormat="1" applyFont="1" applyFill="1" applyBorder="1" applyAlignment="1">
      <alignment horizontal="right" vertical="center" wrapText="1"/>
    </xf>
    <xf numFmtId="0" fontId="319" fillId="61" borderId="115" xfId="34623" applyFont="1" applyFill="1" applyBorder="1" applyAlignment="1">
      <alignment horizontal="right" vertical="center" wrapText="1"/>
    </xf>
    <xf numFmtId="0" fontId="320" fillId="0" borderId="0" xfId="34623" applyFont="1" applyAlignment="1">
      <alignment vertical="center" wrapText="1"/>
    </xf>
    <xf numFmtId="3" fontId="320" fillId="54" borderId="0" xfId="34623" applyNumberFormat="1" applyFont="1" applyFill="1" applyAlignment="1">
      <alignment horizontal="right" vertical="center" wrapText="1"/>
    </xf>
    <xf numFmtId="0" fontId="320" fillId="54" borderId="0" xfId="34623" applyFont="1" applyFill="1" applyAlignment="1">
      <alignment horizontal="right" vertical="center" wrapText="1"/>
    </xf>
    <xf numFmtId="3" fontId="320" fillId="61" borderId="0" xfId="34623" applyNumberFormat="1" applyFont="1" applyFill="1" applyAlignment="1">
      <alignment horizontal="right" vertical="center" wrapText="1"/>
    </xf>
    <xf numFmtId="0" fontId="320" fillId="61" borderId="0" xfId="34623" applyFont="1" applyFill="1" applyAlignment="1">
      <alignment horizontal="right" vertical="center" wrapText="1"/>
    </xf>
    <xf numFmtId="0" fontId="319" fillId="0" borderId="115" xfId="34623" applyFont="1" applyBorder="1" applyAlignment="1">
      <alignment vertical="center" wrapText="1"/>
    </xf>
    <xf numFmtId="168" fontId="319" fillId="54" borderId="115" xfId="34623" applyNumberFormat="1" applyFont="1" applyFill="1" applyBorder="1" applyAlignment="1">
      <alignment horizontal="right" vertical="center" wrapText="1"/>
    </xf>
    <xf numFmtId="168" fontId="319" fillId="61" borderId="115" xfId="34623" applyNumberFormat="1" applyFont="1" applyFill="1" applyBorder="1" applyAlignment="1">
      <alignment horizontal="right" vertical="center" wrapText="1"/>
    </xf>
    <xf numFmtId="0" fontId="320" fillId="61" borderId="0" xfId="34623" applyFont="1" applyFill="1" applyAlignment="1">
      <alignment vertical="center" wrapText="1"/>
    </xf>
    <xf numFmtId="0" fontId="319" fillId="54" borderId="0" xfId="34623" applyFont="1" applyFill="1" applyAlignment="1">
      <alignment horizontal="right" vertical="center" wrapText="1"/>
    </xf>
    <xf numFmtId="0" fontId="375" fillId="0" borderId="0" xfId="34623" applyFont="1" applyAlignment="1">
      <alignment vertical="center"/>
    </xf>
    <xf numFmtId="0" fontId="317" fillId="0" borderId="0" xfId="34623" applyFont="1" applyAlignment="1">
      <alignment horizontal="right" wrapText="1"/>
    </xf>
    <xf numFmtId="0" fontId="317" fillId="0" borderId="117" xfId="34623" applyFont="1" applyBorder="1" applyAlignment="1">
      <alignment vertical="center" wrapText="1"/>
    </xf>
    <xf numFmtId="0" fontId="318" fillId="0" borderId="117" xfId="34623" applyFont="1" applyBorder="1" applyAlignment="1">
      <alignment horizontal="right" vertical="center" wrapText="1"/>
    </xf>
    <xf numFmtId="3" fontId="319" fillId="0" borderId="0" xfId="34623" applyNumberFormat="1" applyFont="1" applyAlignment="1">
      <alignment horizontal="right" vertical="center" wrapText="1"/>
    </xf>
    <xf numFmtId="0" fontId="319" fillId="0" borderId="0" xfId="34623" applyFont="1" applyAlignment="1">
      <alignment horizontal="right" vertical="center" wrapText="1"/>
    </xf>
    <xf numFmtId="0" fontId="319" fillId="0" borderId="117" xfId="34623" applyFont="1" applyBorder="1" applyAlignment="1">
      <alignment vertical="center"/>
    </xf>
    <xf numFmtId="3" fontId="319" fillId="0" borderId="117" xfId="34623" applyNumberFormat="1" applyFont="1" applyBorder="1" applyAlignment="1">
      <alignment horizontal="right" vertical="center" wrapText="1"/>
    </xf>
    <xf numFmtId="0" fontId="319" fillId="0" borderId="117" xfId="34623" applyFont="1" applyBorder="1" applyAlignment="1">
      <alignment horizontal="right" vertical="center" wrapText="1"/>
    </xf>
    <xf numFmtId="0" fontId="320" fillId="0" borderId="0" xfId="34623" applyFont="1" applyAlignment="1">
      <alignment vertical="center"/>
    </xf>
    <xf numFmtId="3" fontId="320" fillId="0" borderId="0" xfId="34623" applyNumberFormat="1" applyFont="1" applyAlignment="1">
      <alignment horizontal="right" vertical="center" wrapText="1"/>
    </xf>
    <xf numFmtId="0" fontId="320" fillId="0" borderId="0" xfId="34623" applyFont="1" applyAlignment="1">
      <alignment horizontal="right" vertical="center" wrapText="1"/>
    </xf>
    <xf numFmtId="2" fontId="319" fillId="0" borderId="0" xfId="34623" applyNumberFormat="1" applyFont="1" applyAlignment="1">
      <alignment horizontal="right" vertical="center" wrapText="1"/>
    </xf>
    <xf numFmtId="2" fontId="319" fillId="0" borderId="117" xfId="34623" applyNumberFormat="1" applyFont="1" applyBorder="1" applyAlignment="1">
      <alignment horizontal="right" vertical="center" wrapText="1"/>
    </xf>
    <xf numFmtId="0" fontId="322" fillId="0" borderId="0" xfId="34623" applyFont="1" applyAlignment="1">
      <alignment vertical="center"/>
    </xf>
    <xf numFmtId="0" fontId="323" fillId="0" borderId="0" xfId="34623" applyBorder="1"/>
    <xf numFmtId="0" fontId="383" fillId="61" borderId="0" xfId="34623" applyFont="1" applyFill="1" applyBorder="1" applyAlignment="1">
      <alignment wrapText="1"/>
    </xf>
    <xf numFmtId="0" fontId="317" fillId="0" borderId="0" xfId="34623" applyFont="1" applyAlignment="1">
      <alignment vertical="center"/>
    </xf>
    <xf numFmtId="0" fontId="317" fillId="61" borderId="0" xfId="34623" applyFont="1" applyFill="1" applyAlignment="1">
      <alignment vertical="center" wrapText="1"/>
    </xf>
    <xf numFmtId="0" fontId="383" fillId="61" borderId="0" xfId="34623" applyFont="1" applyFill="1" applyAlignment="1">
      <alignment horizontal="right" vertical="center" wrapText="1"/>
    </xf>
    <xf numFmtId="0" fontId="383" fillId="61" borderId="116" xfId="34623" applyFont="1" applyFill="1" applyBorder="1" applyAlignment="1">
      <alignment horizontal="right" vertical="center" wrapText="1"/>
    </xf>
    <xf numFmtId="0" fontId="317" fillId="61" borderId="115" xfId="34623" applyFont="1" applyFill="1" applyBorder="1" applyAlignment="1">
      <alignment vertical="center" wrapText="1"/>
    </xf>
    <xf numFmtId="0" fontId="384" fillId="61" borderId="115" xfId="34623" applyFont="1" applyFill="1" applyBorder="1" applyAlignment="1">
      <alignment horizontal="right" vertical="center" wrapText="1"/>
    </xf>
    <xf numFmtId="0" fontId="319" fillId="61" borderId="0" xfId="34623" applyFont="1" applyFill="1" applyAlignment="1">
      <alignment vertical="center" wrapText="1"/>
    </xf>
    <xf numFmtId="3" fontId="319" fillId="0" borderId="115" xfId="34623" applyNumberFormat="1" applyFont="1" applyBorder="1" applyAlignment="1">
      <alignment horizontal="right" vertical="center" wrapText="1"/>
    </xf>
    <xf numFmtId="0" fontId="319" fillId="0" borderId="115" xfId="34623" applyFont="1" applyBorder="1" applyAlignment="1">
      <alignment horizontal="right" vertical="center" wrapText="1"/>
    </xf>
    <xf numFmtId="0" fontId="319" fillId="54" borderId="115" xfId="34623" applyFont="1" applyFill="1" applyBorder="1" applyAlignment="1">
      <alignment horizontal="right" vertical="center" wrapText="1"/>
    </xf>
    <xf numFmtId="0" fontId="320" fillId="61" borderId="115" xfId="34623" applyFont="1" applyFill="1" applyBorder="1" applyAlignment="1">
      <alignment vertical="center" wrapText="1"/>
    </xf>
    <xf numFmtId="3" fontId="320" fillId="0" borderId="115" xfId="34623" applyNumberFormat="1" applyFont="1" applyBorder="1" applyAlignment="1">
      <alignment horizontal="right" vertical="center" wrapText="1"/>
    </xf>
    <xf numFmtId="3" fontId="320" fillId="54" borderId="115" xfId="34623" applyNumberFormat="1" applyFont="1" applyFill="1" applyBorder="1" applyAlignment="1">
      <alignment horizontal="right" vertical="center" wrapText="1"/>
    </xf>
    <xf numFmtId="0" fontId="320" fillId="0" borderId="115" xfId="34623" applyFont="1" applyBorder="1" applyAlignment="1">
      <alignment horizontal="right" vertical="center" wrapText="1"/>
    </xf>
    <xf numFmtId="3" fontId="320" fillId="0" borderId="115" xfId="34623" applyNumberFormat="1" applyFont="1" applyBorder="1" applyAlignment="1">
      <alignment horizontal="right" vertical="center"/>
    </xf>
    <xf numFmtId="0" fontId="320" fillId="0" borderId="0" xfId="34623" applyFont="1" applyAlignment="1">
      <alignment horizontal="right" vertical="center"/>
    </xf>
    <xf numFmtId="0" fontId="320" fillId="0" borderId="115" xfId="34623" applyFont="1" applyBorder="1" applyAlignment="1">
      <alignment horizontal="right" vertical="center"/>
    </xf>
    <xf numFmtId="3" fontId="320" fillId="54" borderId="115" xfId="34623" applyNumberFormat="1" applyFont="1" applyFill="1" applyBorder="1" applyAlignment="1">
      <alignment horizontal="right" vertical="center"/>
    </xf>
    <xf numFmtId="0" fontId="383" fillId="0" borderId="0" xfId="34623" applyFont="1" applyAlignment="1">
      <alignment horizontal="center" vertical="center" wrapText="1"/>
    </xf>
    <xf numFmtId="0" fontId="383" fillId="61" borderId="0" xfId="34623" applyFont="1" applyFill="1" applyAlignment="1">
      <alignment horizontal="center" vertical="center" wrapText="1"/>
    </xf>
    <xf numFmtId="0" fontId="383" fillId="61" borderId="0" xfId="34623" applyFont="1" applyFill="1" applyAlignment="1">
      <alignment horizontal="right" wrapText="1"/>
    </xf>
    <xf numFmtId="0" fontId="383" fillId="61" borderId="116" xfId="34623" applyFont="1" applyFill="1" applyBorder="1" applyAlignment="1">
      <alignment horizontal="right" wrapText="1"/>
    </xf>
    <xf numFmtId="0" fontId="320" fillId="0" borderId="0" xfId="34623" applyFont="1" applyAlignment="1"/>
    <xf numFmtId="0" fontId="383" fillId="0" borderId="0" xfId="34623" applyFont="1" applyAlignment="1">
      <alignment horizontal="right" vertical="center" wrapText="1"/>
    </xf>
    <xf numFmtId="0" fontId="318" fillId="0" borderId="115" xfId="34623" applyFont="1" applyBorder="1" applyAlignment="1">
      <alignment horizontal="right" vertical="center" wrapText="1"/>
    </xf>
    <xf numFmtId="0" fontId="318" fillId="0" borderId="0" xfId="34623" applyFont="1" applyAlignment="1">
      <alignment horizontal="right" vertical="center" wrapText="1"/>
    </xf>
    <xf numFmtId="334" fontId="319" fillId="0" borderId="0" xfId="34623" applyNumberFormat="1" applyFont="1" applyAlignment="1">
      <alignment horizontal="right" vertical="center" wrapText="1"/>
    </xf>
    <xf numFmtId="334" fontId="319" fillId="54" borderId="0" xfId="34623" applyNumberFormat="1" applyFont="1" applyFill="1" applyAlignment="1">
      <alignment horizontal="right" vertical="center" wrapText="1"/>
    </xf>
    <xf numFmtId="0" fontId="319" fillId="54" borderId="0" xfId="34623" applyFont="1" applyFill="1" applyAlignment="1">
      <alignment vertical="center" wrapText="1"/>
    </xf>
    <xf numFmtId="0" fontId="319" fillId="54" borderId="116" xfId="34623" applyFont="1" applyFill="1" applyBorder="1" applyAlignment="1">
      <alignment horizontal="right" vertical="center" wrapText="1"/>
    </xf>
    <xf numFmtId="334" fontId="319" fillId="0" borderId="115" xfId="34623" applyNumberFormat="1" applyFont="1" applyBorder="1" applyAlignment="1">
      <alignment horizontal="right" vertical="center" wrapText="1"/>
    </xf>
    <xf numFmtId="334" fontId="319" fillId="54" borderId="115" xfId="34623" applyNumberFormat="1" applyFont="1" applyFill="1" applyBorder="1" applyAlignment="1">
      <alignment horizontal="right" vertical="center" wrapText="1"/>
    </xf>
    <xf numFmtId="0" fontId="319" fillId="54" borderId="115" xfId="34623" applyFont="1" applyFill="1" applyBorder="1" applyAlignment="1">
      <alignment vertical="center" wrapText="1"/>
    </xf>
    <xf numFmtId="334" fontId="320" fillId="0" borderId="115" xfId="34623" applyNumberFormat="1" applyFont="1" applyBorder="1" applyAlignment="1">
      <alignment horizontal="right" vertical="center" wrapText="1"/>
    </xf>
    <xf numFmtId="334" fontId="320" fillId="54" borderId="115" xfId="34623" applyNumberFormat="1" applyFont="1" applyFill="1" applyBorder="1" applyAlignment="1">
      <alignment horizontal="right" vertical="center" wrapText="1"/>
    </xf>
    <xf numFmtId="0" fontId="320" fillId="54" borderId="115" xfId="34623" applyFont="1" applyFill="1" applyBorder="1" applyAlignment="1">
      <alignment vertical="center" wrapText="1"/>
    </xf>
    <xf numFmtId="0" fontId="320" fillId="54" borderId="115" xfId="34623" applyFont="1" applyFill="1" applyBorder="1" applyAlignment="1">
      <alignment horizontal="right" vertical="center" wrapText="1"/>
    </xf>
    <xf numFmtId="334" fontId="319" fillId="0" borderId="0" xfId="34623" applyNumberFormat="1" applyFont="1" applyAlignment="1">
      <alignment horizontal="right" vertical="center"/>
    </xf>
    <xf numFmtId="334" fontId="319" fillId="54" borderId="0" xfId="34623" applyNumberFormat="1" applyFont="1" applyFill="1" applyAlignment="1">
      <alignment horizontal="right" vertical="center"/>
    </xf>
    <xf numFmtId="0" fontId="319" fillId="0" borderId="0" xfId="34623" applyFont="1" applyAlignment="1">
      <alignment horizontal="right" vertical="center"/>
    </xf>
    <xf numFmtId="334" fontId="320" fillId="0" borderId="0" xfId="34623" applyNumberFormat="1" applyFont="1" applyAlignment="1">
      <alignment horizontal="right" vertical="center" wrapText="1"/>
    </xf>
    <xf numFmtId="334" fontId="320" fillId="54" borderId="0" xfId="34623" applyNumberFormat="1" applyFont="1" applyFill="1" applyAlignment="1">
      <alignment horizontal="right" vertical="center" wrapText="1"/>
    </xf>
    <xf numFmtId="0" fontId="385" fillId="0" borderId="0" xfId="34623" applyFont="1" applyAlignment="1">
      <alignment vertical="center"/>
    </xf>
    <xf numFmtId="0" fontId="320" fillId="0" borderId="0" xfId="34623" applyFont="1" applyBorder="1" applyAlignment="1">
      <alignment vertical="center"/>
    </xf>
    <xf numFmtId="0" fontId="320" fillId="0" borderId="0" xfId="34623" applyFont="1" applyBorder="1" applyAlignment="1">
      <alignment horizontal="right" vertical="center" wrapText="1"/>
    </xf>
    <xf numFmtId="0" fontId="323" fillId="0" borderId="0" xfId="34623" applyFill="1" applyBorder="1"/>
    <xf numFmtId="0" fontId="386" fillId="0" borderId="0" xfId="34623" applyFont="1" applyAlignment="1">
      <alignment vertical="center"/>
    </xf>
    <xf numFmtId="0" fontId="319" fillId="0" borderId="115" xfId="34623" applyFont="1" applyBorder="1" applyAlignment="1">
      <alignment vertical="center"/>
    </xf>
    <xf numFmtId="168" fontId="319" fillId="54" borderId="0" xfId="34623" applyNumberFormat="1" applyFont="1" applyFill="1" applyAlignment="1">
      <alignment horizontal="right" vertical="center" wrapText="1"/>
    </xf>
    <xf numFmtId="168" fontId="319" fillId="54" borderId="116" xfId="34623" applyNumberFormat="1" applyFont="1" applyFill="1" applyBorder="1" applyAlignment="1">
      <alignment horizontal="right" vertical="center" wrapText="1"/>
    </xf>
    <xf numFmtId="168" fontId="320" fillId="54" borderId="115" xfId="34623" applyNumberFormat="1" applyFont="1" applyFill="1" applyBorder="1" applyAlignment="1">
      <alignment horizontal="right" vertical="center" wrapText="1"/>
    </xf>
    <xf numFmtId="168" fontId="319" fillId="0" borderId="0" xfId="34623" applyNumberFormat="1" applyFont="1" applyAlignment="1">
      <alignment vertical="center"/>
    </xf>
    <xf numFmtId="168" fontId="320" fillId="54" borderId="0" xfId="34623" applyNumberFormat="1" applyFont="1" applyFill="1" applyAlignment="1">
      <alignment horizontal="right" vertical="center" wrapText="1"/>
    </xf>
    <xf numFmtId="0" fontId="324" fillId="0" borderId="0" xfId="34623" applyFont="1" applyBorder="1" applyAlignment="1">
      <alignment vertical="center"/>
    </xf>
    <xf numFmtId="0" fontId="322" fillId="0" borderId="0" xfId="34623" applyFont="1" applyBorder="1" applyAlignment="1">
      <alignment vertical="center"/>
    </xf>
    <xf numFmtId="0" fontId="317" fillId="61" borderId="0" xfId="34623" applyFont="1" applyFill="1" applyBorder="1" applyAlignment="1">
      <alignment vertical="center"/>
    </xf>
    <xf numFmtId="0" fontId="317" fillId="61" borderId="0" xfId="34623" applyFont="1" applyFill="1" applyAlignment="1"/>
    <xf numFmtId="0" fontId="320" fillId="61" borderId="115" xfId="34623" applyFont="1" applyFill="1" applyBorder="1" applyAlignment="1">
      <alignment vertical="center"/>
    </xf>
    <xf numFmtId="0" fontId="319" fillId="61" borderId="0" xfId="34623" applyFont="1" applyFill="1" applyAlignment="1">
      <alignment vertical="center"/>
    </xf>
    <xf numFmtId="3" fontId="319" fillId="129" borderId="0" xfId="34623" applyNumberFormat="1" applyFont="1" applyFill="1" applyAlignment="1">
      <alignment horizontal="right" vertical="center" wrapText="1"/>
    </xf>
    <xf numFmtId="0" fontId="319" fillId="61" borderId="115" xfId="34623" applyFont="1" applyFill="1" applyBorder="1" applyAlignment="1">
      <alignment vertical="center"/>
    </xf>
    <xf numFmtId="3" fontId="319" fillId="129" borderId="119" xfId="34623" applyNumberFormat="1" applyFont="1" applyFill="1" applyBorder="1" applyAlignment="1">
      <alignment horizontal="right" vertical="center" wrapText="1"/>
    </xf>
    <xf numFmtId="0" fontId="320" fillId="61" borderId="0" xfId="34623" applyFont="1" applyFill="1" applyAlignment="1">
      <alignment vertical="center"/>
    </xf>
    <xf numFmtId="3" fontId="320" fillId="129" borderId="0" xfId="34623" applyNumberFormat="1" applyFont="1" applyFill="1" applyAlignment="1">
      <alignment horizontal="right" vertical="center" wrapText="1"/>
    </xf>
    <xf numFmtId="0" fontId="319" fillId="61" borderId="0" xfId="34623" applyFont="1" applyFill="1" applyAlignment="1">
      <alignment horizontal="right" vertical="center"/>
    </xf>
    <xf numFmtId="0" fontId="317" fillId="61" borderId="115" xfId="34623" applyFont="1" applyFill="1" applyBorder="1" applyAlignment="1">
      <alignment horizontal="right" vertical="center" wrapText="1"/>
    </xf>
    <xf numFmtId="0" fontId="319" fillId="129" borderId="0" xfId="34623" applyFont="1" applyFill="1" applyAlignment="1">
      <alignment horizontal="right" vertical="center" wrapText="1"/>
    </xf>
    <xf numFmtId="0" fontId="319" fillId="61" borderId="119" xfId="34623" applyFont="1" applyFill="1" applyBorder="1" applyAlignment="1">
      <alignment vertical="center"/>
    </xf>
    <xf numFmtId="3" fontId="319" fillId="61" borderId="119" xfId="34623" applyNumberFormat="1" applyFont="1" applyFill="1" applyBorder="1" applyAlignment="1">
      <alignment horizontal="right" vertical="center" wrapText="1"/>
    </xf>
    <xf numFmtId="0" fontId="319" fillId="61" borderId="119" xfId="34623" applyFont="1" applyFill="1" applyBorder="1" applyAlignment="1">
      <alignment horizontal="right" vertical="center" wrapText="1"/>
    </xf>
    <xf numFmtId="334" fontId="319" fillId="61" borderId="0" xfId="34623" applyNumberFormat="1" applyFont="1" applyFill="1" applyAlignment="1">
      <alignment horizontal="right" vertical="center" wrapText="1"/>
    </xf>
    <xf numFmtId="334" fontId="319" fillId="129" borderId="0" xfId="34623" applyNumberFormat="1" applyFont="1" applyFill="1" applyAlignment="1">
      <alignment horizontal="right" vertical="center" wrapText="1"/>
    </xf>
    <xf numFmtId="334" fontId="319" fillId="61" borderId="119" xfId="34623" applyNumberFormat="1" applyFont="1" applyFill="1" applyBorder="1" applyAlignment="1">
      <alignment horizontal="right" vertical="center" wrapText="1"/>
    </xf>
    <xf numFmtId="334" fontId="319" fillId="129" borderId="119" xfId="34623" applyNumberFormat="1" applyFont="1" applyFill="1" applyBorder="1" applyAlignment="1">
      <alignment horizontal="right" vertical="center" wrapText="1"/>
    </xf>
    <xf numFmtId="334" fontId="320" fillId="61" borderId="0" xfId="34623" applyNumberFormat="1" applyFont="1" applyFill="1" applyAlignment="1">
      <alignment horizontal="right" vertical="center" wrapText="1"/>
    </xf>
    <xf numFmtId="334" fontId="320" fillId="129" borderId="0" xfId="34623" applyNumberFormat="1" applyFont="1" applyFill="1" applyAlignment="1">
      <alignment horizontal="right" vertical="center" wrapText="1"/>
    </xf>
    <xf numFmtId="3" fontId="319" fillId="129" borderId="115" xfId="34623" applyNumberFormat="1" applyFont="1" applyFill="1" applyBorder="1" applyAlignment="1">
      <alignment horizontal="right" vertical="center" wrapText="1"/>
    </xf>
    <xf numFmtId="0" fontId="319" fillId="129" borderId="119" xfId="34623" applyFont="1" applyFill="1" applyBorder="1" applyAlignment="1">
      <alignment horizontal="right" vertical="center" wrapText="1"/>
    </xf>
    <xf numFmtId="334" fontId="319" fillId="61" borderId="115" xfId="34623" applyNumberFormat="1" applyFont="1" applyFill="1" applyBorder="1" applyAlignment="1">
      <alignment horizontal="right" vertical="center" wrapText="1"/>
    </xf>
    <xf numFmtId="334" fontId="319" fillId="129" borderId="115" xfId="34623" applyNumberFormat="1" applyFont="1" applyFill="1" applyBorder="1" applyAlignment="1">
      <alignment horizontal="right" vertical="center" wrapText="1"/>
    </xf>
    <xf numFmtId="0" fontId="320" fillId="61" borderId="118" xfId="34623" applyFont="1" applyFill="1" applyBorder="1" applyAlignment="1">
      <alignment vertical="center"/>
    </xf>
    <xf numFmtId="334" fontId="320" fillId="61" borderId="118" xfId="34623" applyNumberFormat="1" applyFont="1" applyFill="1" applyBorder="1" applyAlignment="1">
      <alignment horizontal="right" vertical="center" wrapText="1"/>
    </xf>
    <xf numFmtId="334" fontId="320" fillId="129" borderId="118" xfId="34623" applyNumberFormat="1" applyFont="1" applyFill="1" applyBorder="1" applyAlignment="1">
      <alignment horizontal="right" vertical="center" wrapText="1"/>
    </xf>
    <xf numFmtId="0" fontId="323" fillId="55" borderId="0" xfId="16678" applyFill="1"/>
    <xf numFmtId="0" fontId="317" fillId="61" borderId="0" xfId="2980" applyFont="1" applyFill="1" applyAlignment="1">
      <alignment vertical="center" wrapText="1"/>
    </xf>
    <xf numFmtId="0" fontId="317" fillId="61" borderId="0" xfId="2980" applyFont="1" applyFill="1" applyAlignment="1">
      <alignment horizontal="right" vertical="center" wrapText="1"/>
    </xf>
    <xf numFmtId="0" fontId="317" fillId="61" borderId="0" xfId="2980" applyFont="1" applyFill="1" applyAlignment="1">
      <alignment horizontal="right" wrapText="1"/>
    </xf>
    <xf numFmtId="0" fontId="317" fillId="61" borderId="117" xfId="2980" applyFont="1" applyFill="1" applyBorder="1" applyAlignment="1">
      <alignment vertical="center" wrapText="1"/>
    </xf>
    <xf numFmtId="0" fontId="317" fillId="61" borderId="117" xfId="2980" applyFont="1" applyFill="1" applyBorder="1" applyAlignment="1">
      <alignment horizontal="right" vertical="center" wrapText="1"/>
    </xf>
    <xf numFmtId="0" fontId="318" fillId="61" borderId="117" xfId="2980" applyFont="1" applyFill="1" applyBorder="1" applyAlignment="1">
      <alignment horizontal="right" vertical="center" wrapText="1"/>
    </xf>
    <xf numFmtId="0" fontId="319" fillId="61" borderId="0" xfId="2980" applyFont="1" applyFill="1" applyAlignment="1">
      <alignment vertical="center"/>
    </xf>
    <xf numFmtId="213" fontId="319" fillId="55" borderId="0" xfId="2980" applyNumberFormat="1" applyFont="1" applyFill="1" applyAlignment="1">
      <alignment horizontal="right" vertical="center" wrapText="1"/>
    </xf>
    <xf numFmtId="334" fontId="319" fillId="54" borderId="0" xfId="2980" applyNumberFormat="1" applyFont="1" applyFill="1" applyAlignment="1">
      <alignment horizontal="right" vertical="center" wrapText="1"/>
    </xf>
    <xf numFmtId="0" fontId="319" fillId="61" borderId="0" xfId="2980" applyFont="1" applyFill="1" applyAlignment="1">
      <alignment vertical="center" wrapText="1"/>
    </xf>
    <xf numFmtId="361" fontId="319" fillId="54" borderId="0" xfId="2980" applyNumberFormat="1" applyFont="1" applyFill="1" applyAlignment="1">
      <alignment horizontal="right" vertical="center" wrapText="1"/>
    </xf>
    <xf numFmtId="213" fontId="319" fillId="61" borderId="0" xfId="2980" applyNumberFormat="1" applyFont="1" applyFill="1" applyAlignment="1">
      <alignment horizontal="right" vertical="center" wrapText="1"/>
    </xf>
    <xf numFmtId="0" fontId="375" fillId="61" borderId="0" xfId="34623" applyFont="1" applyFill="1" applyAlignment="1">
      <alignment vertical="center"/>
    </xf>
    <xf numFmtId="334" fontId="318" fillId="61" borderId="115" xfId="34623" applyNumberFormat="1" applyFont="1" applyFill="1" applyBorder="1" applyAlignment="1">
      <alignment horizontal="right" vertical="center" wrapText="1"/>
    </xf>
    <xf numFmtId="0" fontId="371" fillId="55" borderId="0" xfId="16678" applyFont="1" applyFill="1" applyBorder="1" applyAlignment="1">
      <alignment vertical="center" wrapText="1"/>
    </xf>
    <xf numFmtId="168" fontId="370" fillId="55" borderId="0" xfId="16678" applyNumberFormat="1" applyFont="1" applyFill="1" applyBorder="1" applyAlignment="1">
      <alignment horizontal="right" vertical="center" wrapText="1"/>
    </xf>
    <xf numFmtId="0" fontId="370" fillId="55" borderId="0" xfId="16678" applyFont="1" applyFill="1" applyBorder="1" applyAlignment="1">
      <alignment vertical="center" wrapText="1"/>
    </xf>
    <xf numFmtId="0" fontId="323" fillId="55" borderId="0" xfId="16678" applyFill="1" applyBorder="1"/>
    <xf numFmtId="0" fontId="317" fillId="0" borderId="0" xfId="34623" applyFont="1" applyAlignment="1">
      <alignment horizontal="right" vertical="center"/>
    </xf>
    <xf numFmtId="0" fontId="324" fillId="0" borderId="0" xfId="34623" applyFont="1" applyAlignment="1">
      <alignment vertical="center"/>
    </xf>
    <xf numFmtId="0" fontId="317" fillId="0" borderId="115" xfId="34623" applyFont="1" applyBorder="1" applyAlignment="1">
      <alignment vertical="center"/>
    </xf>
    <xf numFmtId="0" fontId="318" fillId="0" borderId="115" xfId="34623" applyFont="1" applyBorder="1" applyAlignment="1">
      <alignment horizontal="right" vertical="center"/>
    </xf>
    <xf numFmtId="0" fontId="319" fillId="0" borderId="0" xfId="34623" applyFont="1" applyAlignment="1">
      <alignment vertical="center" wrapText="1"/>
    </xf>
    <xf numFmtId="168" fontId="319" fillId="54" borderId="0" xfId="34623" applyNumberFormat="1" applyFont="1" applyFill="1" applyAlignment="1">
      <alignment horizontal="right" vertical="center"/>
    </xf>
    <xf numFmtId="168" fontId="319" fillId="54" borderId="115" xfId="34623" applyNumberFormat="1" applyFont="1" applyFill="1" applyBorder="1" applyAlignment="1">
      <alignment horizontal="right" vertical="center"/>
    </xf>
    <xf numFmtId="168" fontId="320" fillId="54" borderId="0" xfId="34623" applyNumberFormat="1" applyFont="1" applyFill="1" applyAlignment="1">
      <alignment horizontal="right" vertical="center"/>
    </xf>
    <xf numFmtId="168" fontId="387" fillId="0" borderId="0" xfId="34623" applyNumberFormat="1" applyFont="1" applyAlignment="1">
      <alignment horizontal="right" vertical="center"/>
    </xf>
    <xf numFmtId="0" fontId="324" fillId="0" borderId="0" xfId="2980" applyFont="1" applyAlignment="1">
      <alignment vertical="center"/>
    </xf>
    <xf numFmtId="0" fontId="317" fillId="61" borderId="115" xfId="2980" applyFont="1" applyFill="1" applyBorder="1" applyAlignment="1">
      <alignment horizontal="right" vertical="center"/>
    </xf>
    <xf numFmtId="0" fontId="388" fillId="0" borderId="0" xfId="2980" applyFont="1" applyAlignment="1">
      <alignment vertical="center"/>
    </xf>
    <xf numFmtId="0" fontId="320" fillId="0" borderId="0" xfId="2980" applyFont="1" applyAlignment="1">
      <alignment vertical="center"/>
    </xf>
    <xf numFmtId="0" fontId="317" fillId="0" borderId="0" xfId="2980" applyFont="1" applyAlignment="1">
      <alignment horizontal="right" vertical="center" wrapText="1"/>
    </xf>
    <xf numFmtId="0" fontId="317" fillId="0" borderId="116" xfId="2980" applyFont="1" applyBorder="1" applyAlignment="1">
      <alignment horizontal="right" vertical="center" wrapText="1"/>
    </xf>
    <xf numFmtId="0" fontId="320" fillId="0" borderId="115" xfId="2980" applyFont="1" applyBorder="1" applyAlignment="1">
      <alignment vertical="center"/>
    </xf>
    <xf numFmtId="0" fontId="320" fillId="0" borderId="115" xfId="2980" applyFont="1" applyBorder="1" applyAlignment="1">
      <alignment vertical="center" wrapText="1"/>
    </xf>
    <xf numFmtId="0" fontId="318" fillId="61" borderId="115" xfId="2980" applyFont="1" applyFill="1" applyBorder="1" applyAlignment="1">
      <alignment horizontal="right" vertical="center"/>
    </xf>
    <xf numFmtId="0" fontId="320" fillId="0" borderId="0" xfId="2980" applyFont="1" applyAlignment="1">
      <alignment vertical="center" wrapText="1"/>
    </xf>
    <xf numFmtId="0" fontId="320" fillId="54" borderId="116" xfId="34623" applyFont="1" applyFill="1" applyBorder="1" applyAlignment="1">
      <alignment horizontal="right" vertical="center" wrapText="1"/>
    </xf>
    <xf numFmtId="0" fontId="320" fillId="0" borderId="116" xfId="34623" applyFont="1" applyBorder="1" applyAlignment="1">
      <alignment horizontal="right" vertical="center" wrapText="1"/>
    </xf>
    <xf numFmtId="0" fontId="319" fillId="0" borderId="0" xfId="2980" applyFont="1" applyAlignment="1">
      <alignment vertical="center"/>
    </xf>
    <xf numFmtId="0" fontId="319" fillId="0" borderId="0" xfId="2980" applyFont="1" applyAlignment="1">
      <alignment vertical="center" wrapText="1"/>
    </xf>
    <xf numFmtId="0" fontId="319" fillId="0" borderId="115" xfId="2980" applyFont="1" applyBorder="1" applyAlignment="1">
      <alignment vertical="center" wrapText="1"/>
    </xf>
    <xf numFmtId="0" fontId="320" fillId="61" borderId="0" xfId="2980" applyFont="1" applyFill="1" applyAlignment="1">
      <alignment vertical="center" wrapText="1"/>
    </xf>
    <xf numFmtId="0" fontId="320" fillId="0" borderId="116" xfId="2980" applyFont="1" applyBorder="1" applyAlignment="1">
      <alignment vertical="center" wrapText="1"/>
    </xf>
    <xf numFmtId="0" fontId="320" fillId="54" borderId="115" xfId="34623" applyFont="1" applyFill="1" applyBorder="1" applyAlignment="1">
      <alignment horizontal="right" vertical="center"/>
    </xf>
    <xf numFmtId="0" fontId="319" fillId="61" borderId="116" xfId="34623" applyFont="1" applyFill="1" applyBorder="1" applyAlignment="1">
      <alignment vertical="center" wrapText="1"/>
    </xf>
    <xf numFmtId="169" fontId="319" fillId="54" borderId="116" xfId="34623" applyNumberFormat="1" applyFont="1" applyFill="1" applyBorder="1" applyAlignment="1">
      <alignment horizontal="right" vertical="center" wrapText="1"/>
    </xf>
    <xf numFmtId="169" fontId="319" fillId="0" borderId="116" xfId="34623" applyNumberFormat="1" applyFont="1" applyBorder="1" applyAlignment="1">
      <alignment horizontal="right" vertical="center" wrapText="1"/>
    </xf>
    <xf numFmtId="169" fontId="319" fillId="54" borderId="0" xfId="34623" applyNumberFormat="1" applyFont="1" applyFill="1" applyAlignment="1">
      <alignment horizontal="right" vertical="center" wrapText="1"/>
    </xf>
    <xf numFmtId="169" fontId="319" fillId="0" borderId="0" xfId="34623" applyNumberFormat="1" applyFont="1" applyAlignment="1">
      <alignment horizontal="right" vertical="center" wrapText="1"/>
    </xf>
    <xf numFmtId="0" fontId="324" fillId="61" borderId="115" xfId="34623" applyFont="1" applyFill="1" applyBorder="1" applyAlignment="1">
      <alignment vertical="center" wrapText="1"/>
    </xf>
    <xf numFmtId="168" fontId="318" fillId="61" borderId="115" xfId="34623" applyNumberFormat="1" applyFont="1" applyFill="1" applyBorder="1" applyAlignment="1">
      <alignment horizontal="right" vertical="center" wrapText="1"/>
    </xf>
    <xf numFmtId="168" fontId="320" fillId="0" borderId="0" xfId="34623" applyNumberFormat="1" applyFont="1" applyAlignment="1">
      <alignment horizontal="right" vertical="center" wrapText="1"/>
    </xf>
    <xf numFmtId="168" fontId="319" fillId="0" borderId="0" xfId="34623" applyNumberFormat="1" applyFont="1" applyAlignment="1">
      <alignment horizontal="right" vertical="center" wrapText="1"/>
    </xf>
    <xf numFmtId="168" fontId="319" fillId="61" borderId="0" xfId="34623" applyNumberFormat="1" applyFont="1" applyFill="1" applyAlignment="1">
      <alignment horizontal="right" vertical="center" wrapText="1"/>
    </xf>
    <xf numFmtId="168" fontId="319" fillId="0" borderId="115" xfId="34623" applyNumberFormat="1" applyFont="1" applyBorder="1" applyAlignment="1">
      <alignment horizontal="right" vertical="center" wrapText="1"/>
    </xf>
    <xf numFmtId="168" fontId="319" fillId="0" borderId="115" xfId="34623" applyNumberFormat="1" applyFont="1" applyBorder="1" applyAlignment="1">
      <alignment vertical="center"/>
    </xf>
    <xf numFmtId="0" fontId="320" fillId="61" borderId="117" xfId="34623" applyFont="1" applyFill="1" applyBorder="1" applyAlignment="1">
      <alignment vertical="center" wrapText="1"/>
    </xf>
    <xf numFmtId="168" fontId="319" fillId="0" borderId="117" xfId="34623" applyNumberFormat="1" applyFont="1" applyBorder="1" applyAlignment="1">
      <alignment vertical="center"/>
    </xf>
    <xf numFmtId="168" fontId="319" fillId="61" borderId="117" xfId="34623" applyNumberFormat="1" applyFont="1" applyFill="1" applyBorder="1" applyAlignment="1">
      <alignment horizontal="right" vertical="center" wrapText="1"/>
    </xf>
    <xf numFmtId="0" fontId="320" fillId="61" borderId="116" xfId="34623" applyFont="1" applyFill="1" applyBorder="1" applyAlignment="1">
      <alignment vertical="center" wrapText="1"/>
    </xf>
    <xf numFmtId="168" fontId="320" fillId="54" borderId="116" xfId="34623" applyNumberFormat="1" applyFont="1" applyFill="1" applyBorder="1" applyAlignment="1">
      <alignment horizontal="right" vertical="center"/>
    </xf>
    <xf numFmtId="168" fontId="320" fillId="0" borderId="0" xfId="34623" applyNumberFormat="1" applyFont="1" applyAlignment="1">
      <alignment horizontal="right" vertical="center"/>
    </xf>
    <xf numFmtId="168" fontId="319" fillId="0" borderId="0" xfId="34623" applyNumberFormat="1" applyFont="1" applyAlignment="1">
      <alignment horizontal="right" vertical="center"/>
    </xf>
    <xf numFmtId="0" fontId="319" fillId="0" borderId="117" xfId="34623" applyFont="1" applyBorder="1" applyAlignment="1">
      <alignment vertical="center" wrapText="1"/>
    </xf>
    <xf numFmtId="168" fontId="319" fillId="0" borderId="115" xfId="34623" applyNumberFormat="1" applyFont="1" applyBorder="1" applyAlignment="1">
      <alignment horizontal="right" vertical="center"/>
    </xf>
    <xf numFmtId="0" fontId="317" fillId="61" borderId="0" xfId="34623" applyFont="1" applyFill="1" applyAlignment="1">
      <alignment horizontal="center" wrapText="1"/>
    </xf>
    <xf numFmtId="0" fontId="317" fillId="61" borderId="0" xfId="34623" applyFont="1" applyFill="1" applyAlignment="1">
      <alignment wrapText="1"/>
    </xf>
    <xf numFmtId="0" fontId="317" fillId="61" borderId="115" xfId="34623" applyFont="1" applyFill="1" applyBorder="1" applyAlignment="1">
      <alignment horizontal="right" wrapText="1"/>
    </xf>
    <xf numFmtId="0" fontId="317" fillId="61" borderId="0" xfId="34623" applyFont="1" applyFill="1" applyAlignment="1">
      <alignment horizontal="right" wrapText="1"/>
    </xf>
    <xf numFmtId="0" fontId="317" fillId="61" borderId="116" xfId="34623" applyFont="1" applyFill="1" applyBorder="1" applyAlignment="1">
      <alignment horizontal="right" wrapText="1"/>
    </xf>
    <xf numFmtId="0" fontId="381" fillId="0" borderId="0" xfId="34623" applyFont="1" applyAlignment="1"/>
    <xf numFmtId="0" fontId="317" fillId="61" borderId="115" xfId="34623" applyFont="1" applyFill="1" applyBorder="1" applyAlignment="1">
      <alignment vertical="center"/>
    </xf>
    <xf numFmtId="0" fontId="318" fillId="61" borderId="115" xfId="34623" applyFont="1" applyFill="1" applyBorder="1" applyAlignment="1">
      <alignment horizontal="right" wrapText="1"/>
    </xf>
    <xf numFmtId="0" fontId="318" fillId="61" borderId="0" xfId="34623" applyFont="1" applyFill="1" applyAlignment="1">
      <alignment horizontal="right" wrapText="1"/>
    </xf>
    <xf numFmtId="0" fontId="319" fillId="61" borderId="0" xfId="34623" applyFont="1" applyFill="1" applyAlignment="1">
      <alignment horizontal="left" vertical="center" indent="1"/>
    </xf>
    <xf numFmtId="0" fontId="319" fillId="61" borderId="115" xfId="34623" applyFont="1" applyFill="1" applyBorder="1" applyAlignment="1">
      <alignment horizontal="left" vertical="center" indent="1"/>
    </xf>
    <xf numFmtId="0" fontId="390" fillId="61" borderId="115" xfId="34623" applyFont="1" applyFill="1" applyBorder="1" applyAlignment="1">
      <alignment vertical="center" wrapText="1"/>
    </xf>
    <xf numFmtId="0" fontId="391" fillId="61" borderId="115" xfId="34623" applyFont="1" applyFill="1" applyBorder="1" applyAlignment="1">
      <alignment horizontal="right" vertical="center" wrapText="1"/>
    </xf>
    <xf numFmtId="3" fontId="320" fillId="61" borderId="115" xfId="34623" applyNumberFormat="1" applyFont="1" applyFill="1" applyBorder="1" applyAlignment="1">
      <alignment horizontal="right" vertical="center" wrapText="1"/>
    </xf>
    <xf numFmtId="0" fontId="320" fillId="61" borderId="115" xfId="34623" applyFont="1" applyFill="1" applyBorder="1" applyAlignment="1">
      <alignment horizontal="right" vertical="center" wrapText="1"/>
    </xf>
    <xf numFmtId="334" fontId="390" fillId="61" borderId="0" xfId="34623" applyNumberFormat="1" applyFont="1" applyFill="1" applyAlignment="1">
      <alignment vertical="center" wrapText="1"/>
    </xf>
    <xf numFmtId="334" fontId="391" fillId="61" borderId="0" xfId="34623" applyNumberFormat="1" applyFont="1" applyFill="1" applyAlignment="1">
      <alignment horizontal="right" vertical="center" wrapText="1"/>
    </xf>
    <xf numFmtId="334" fontId="319" fillId="0" borderId="0" xfId="34623" applyNumberFormat="1" applyFont="1" applyAlignment="1">
      <alignment vertical="center" wrapText="1"/>
    </xf>
    <xf numFmtId="334" fontId="319" fillId="61" borderId="0" xfId="34623" applyNumberFormat="1" applyFont="1" applyFill="1" applyAlignment="1">
      <alignment vertical="center" wrapText="1"/>
    </xf>
    <xf numFmtId="0" fontId="323" fillId="55" borderId="0" xfId="34623" applyFill="1"/>
    <xf numFmtId="168" fontId="320" fillId="61" borderId="116" xfId="34623" applyNumberFormat="1" applyFont="1" applyFill="1" applyBorder="1" applyAlignment="1">
      <alignment horizontal="right" vertical="center" wrapText="1"/>
    </xf>
    <xf numFmtId="168" fontId="319" fillId="61" borderId="0" xfId="34623" applyNumberFormat="1" applyFont="1" applyFill="1" applyAlignment="1">
      <alignment horizontal="right" vertical="center"/>
    </xf>
    <xf numFmtId="168" fontId="319" fillId="61" borderId="115" xfId="34623" applyNumberFormat="1" applyFont="1" applyFill="1" applyBorder="1" applyAlignment="1">
      <alignment horizontal="right" vertical="center"/>
    </xf>
    <xf numFmtId="0" fontId="392" fillId="0" borderId="0" xfId="34623" applyFont="1" applyAlignment="1">
      <alignment vertical="center"/>
    </xf>
    <xf numFmtId="0" fontId="317" fillId="0" borderId="0" xfId="34623" applyFont="1" applyAlignment="1">
      <alignment horizontal="right" vertical="center" wrapText="1"/>
    </xf>
    <xf numFmtId="0" fontId="320" fillId="0" borderId="116" xfId="34623" applyFont="1" applyBorder="1" applyAlignment="1">
      <alignment vertical="center" wrapText="1"/>
    </xf>
    <xf numFmtId="169" fontId="320" fillId="54" borderId="116" xfId="34623" applyNumberFormat="1" applyFont="1" applyFill="1" applyBorder="1" applyAlignment="1">
      <alignment horizontal="right" vertical="center" wrapText="1"/>
    </xf>
    <xf numFmtId="169" fontId="320" fillId="61" borderId="116" xfId="34623" applyNumberFormat="1" applyFont="1" applyFill="1" applyBorder="1" applyAlignment="1">
      <alignment horizontal="right" vertical="center" wrapText="1"/>
    </xf>
    <xf numFmtId="169" fontId="320" fillId="54" borderId="0" xfId="34623" applyNumberFormat="1" applyFont="1" applyFill="1" applyAlignment="1">
      <alignment horizontal="right" vertical="center" wrapText="1"/>
    </xf>
    <xf numFmtId="169" fontId="320" fillId="61" borderId="0" xfId="34623" applyNumberFormat="1" applyFont="1" applyFill="1" applyAlignment="1">
      <alignment horizontal="right" vertical="center" wrapText="1"/>
    </xf>
    <xf numFmtId="0" fontId="319" fillId="0" borderId="119" xfId="34623" applyFont="1" applyBorder="1" applyAlignment="1">
      <alignment vertical="center" wrapText="1"/>
    </xf>
    <xf numFmtId="168" fontId="320" fillId="61" borderId="0" xfId="34623" applyNumberFormat="1" applyFont="1" applyFill="1" applyAlignment="1">
      <alignment horizontal="right" vertical="center" wrapText="1"/>
    </xf>
    <xf numFmtId="0" fontId="324" fillId="0" borderId="119" xfId="34623" applyFont="1" applyBorder="1" applyAlignment="1">
      <alignment vertical="center"/>
    </xf>
    <xf numFmtId="168" fontId="324" fillId="0" borderId="119" xfId="34623" applyNumberFormat="1" applyFont="1" applyBorder="1" applyAlignment="1">
      <alignment vertical="center"/>
    </xf>
    <xf numFmtId="168" fontId="324" fillId="0" borderId="119" xfId="34623" applyNumberFormat="1" applyFont="1" applyBorder="1" applyAlignment="1">
      <alignment horizontal="right" vertical="center"/>
    </xf>
    <xf numFmtId="168" fontId="321" fillId="61" borderId="0" xfId="34623" applyNumberFormat="1" applyFont="1" applyFill="1" applyAlignment="1">
      <alignment vertical="center" wrapText="1"/>
    </xf>
    <xf numFmtId="168" fontId="321" fillId="61" borderId="0" xfId="34623" applyNumberFormat="1" applyFont="1" applyFill="1" applyAlignment="1">
      <alignment horizontal="right" vertical="center" wrapText="1"/>
    </xf>
    <xf numFmtId="168" fontId="319" fillId="54" borderId="119" xfId="34623" applyNumberFormat="1" applyFont="1" applyFill="1" applyBorder="1" applyAlignment="1">
      <alignment horizontal="right" vertical="center" wrapText="1"/>
    </xf>
    <xf numFmtId="168" fontId="319" fillId="61" borderId="119" xfId="34623" applyNumberFormat="1" applyFont="1" applyFill="1" applyBorder="1" applyAlignment="1">
      <alignment horizontal="right" vertical="center" wrapText="1"/>
    </xf>
    <xf numFmtId="0" fontId="320" fillId="0" borderId="115" xfId="34623" applyFont="1" applyBorder="1" applyAlignment="1">
      <alignment vertical="center" wrapText="1"/>
    </xf>
    <xf numFmtId="0" fontId="324" fillId="55" borderId="0" xfId="34761" applyFont="1" applyFill="1" applyAlignment="1">
      <alignment horizontal="left" wrapText="1"/>
    </xf>
    <xf numFmtId="0" fontId="248" fillId="55" borderId="0" xfId="34761" applyFont="1" applyFill="1"/>
    <xf numFmtId="169" fontId="319" fillId="61" borderId="116" xfId="34623" applyNumberFormat="1" applyFont="1" applyFill="1" applyBorder="1" applyAlignment="1">
      <alignment horizontal="right" vertical="center" wrapText="1"/>
    </xf>
    <xf numFmtId="169" fontId="319" fillId="61" borderId="0" xfId="34623" applyNumberFormat="1" applyFont="1" applyFill="1" applyAlignment="1">
      <alignment horizontal="right" vertical="center" wrapText="1"/>
    </xf>
    <xf numFmtId="169" fontId="319" fillId="54" borderId="115" xfId="34623" applyNumberFormat="1" applyFont="1" applyFill="1" applyBorder="1" applyAlignment="1">
      <alignment horizontal="right" vertical="center" wrapText="1"/>
    </xf>
    <xf numFmtId="169" fontId="319" fillId="61" borderId="115" xfId="34623" applyNumberFormat="1" applyFont="1" applyFill="1" applyBorder="1" applyAlignment="1">
      <alignment horizontal="right" vertical="center" wrapText="1"/>
    </xf>
    <xf numFmtId="0" fontId="318" fillId="0" borderId="0" xfId="34623" applyFont="1" applyAlignment="1">
      <alignment horizontal="center" vertical="center"/>
    </xf>
    <xf numFmtId="0" fontId="318" fillId="0" borderId="115" xfId="34623" applyFont="1" applyBorder="1" applyAlignment="1">
      <alignment horizontal="center" vertical="center" wrapText="1"/>
    </xf>
    <xf numFmtId="0" fontId="319" fillId="0" borderId="0" xfId="34623" applyFont="1" applyAlignment="1">
      <alignment horizontal="center" vertical="center" wrapText="1"/>
    </xf>
    <xf numFmtId="168" fontId="319" fillId="54" borderId="116" xfId="34623" applyNumberFormat="1" applyFont="1" applyFill="1" applyBorder="1" applyAlignment="1">
      <alignment horizontal="right" vertical="center"/>
    </xf>
    <xf numFmtId="168" fontId="319" fillId="0" borderId="116" xfId="34623" applyNumberFormat="1" applyFont="1" applyBorder="1" applyAlignment="1">
      <alignment horizontal="right" vertical="center"/>
    </xf>
    <xf numFmtId="0" fontId="319" fillId="0" borderId="115" xfId="34623" applyFont="1" applyBorder="1" applyAlignment="1">
      <alignment horizontal="center" vertical="center" wrapText="1"/>
    </xf>
    <xf numFmtId="0" fontId="320" fillId="0" borderId="0" xfId="34623" applyFont="1" applyAlignment="1">
      <alignment horizontal="center" vertical="center" wrapText="1"/>
    </xf>
    <xf numFmtId="0" fontId="319" fillId="0" borderId="115" xfId="34623" applyFont="1" applyBorder="1" applyAlignment="1">
      <alignment horizontal="center" vertical="center"/>
    </xf>
    <xf numFmtId="168" fontId="320" fillId="0" borderId="120" xfId="34623" applyNumberFormat="1" applyFont="1" applyBorder="1" applyAlignment="1">
      <alignment horizontal="right" vertical="center"/>
    </xf>
    <xf numFmtId="0" fontId="319" fillId="0" borderId="0" xfId="34623" applyFont="1" applyAlignment="1">
      <alignment horizontal="center" vertical="center"/>
    </xf>
    <xf numFmtId="0" fontId="320" fillId="0" borderId="115" xfId="34623" applyFont="1" applyBorder="1" applyAlignment="1">
      <alignment vertical="center"/>
    </xf>
    <xf numFmtId="0" fontId="388" fillId="0" borderId="115" xfId="34623" applyFont="1" applyBorder="1" applyAlignment="1">
      <alignment vertical="center"/>
    </xf>
    <xf numFmtId="168" fontId="318" fillId="0" borderId="120" xfId="34623" applyNumberFormat="1" applyFont="1" applyBorder="1" applyAlignment="1">
      <alignment horizontal="right" vertical="center"/>
    </xf>
    <xf numFmtId="334" fontId="319" fillId="61" borderId="0" xfId="34623" applyNumberFormat="1" applyFont="1" applyFill="1" applyAlignment="1">
      <alignment horizontal="right" vertical="center"/>
    </xf>
    <xf numFmtId="0" fontId="323" fillId="0" borderId="0" xfId="34623" applyFont="1"/>
    <xf numFmtId="0" fontId="321" fillId="61" borderId="0" xfId="34623" applyFont="1" applyFill="1" applyAlignment="1">
      <alignment vertical="center"/>
    </xf>
    <xf numFmtId="0" fontId="318" fillId="61" borderId="0" xfId="34623" applyFont="1" applyFill="1" applyAlignment="1">
      <alignment horizontal="center" vertical="center"/>
    </xf>
    <xf numFmtId="0" fontId="393" fillId="0" borderId="0" xfId="34623" applyFont="1" applyAlignment="1">
      <alignment vertical="center"/>
    </xf>
    <xf numFmtId="0" fontId="318" fillId="0" borderId="0" xfId="34623" applyFont="1" applyAlignment="1">
      <alignment vertical="center"/>
    </xf>
    <xf numFmtId="0" fontId="393" fillId="61" borderId="115" xfId="34623" applyFont="1" applyFill="1" applyBorder="1" applyAlignment="1">
      <alignment vertical="center" wrapText="1"/>
    </xf>
    <xf numFmtId="0" fontId="318" fillId="61" borderId="115" xfId="34623" applyFont="1" applyFill="1" applyBorder="1" applyAlignment="1">
      <alignment horizontal="center" vertical="center"/>
    </xf>
    <xf numFmtId="0" fontId="318" fillId="61" borderId="115" xfId="34623" applyFont="1" applyFill="1" applyBorder="1" applyAlignment="1">
      <alignment horizontal="right" vertical="center"/>
    </xf>
    <xf numFmtId="0" fontId="319" fillId="61" borderId="0" xfId="34623" applyFont="1" applyFill="1" applyAlignment="1">
      <alignment horizontal="center" vertical="center"/>
    </xf>
    <xf numFmtId="0" fontId="319" fillId="61" borderId="0" xfId="34623" applyFont="1" applyFill="1" applyAlignment="1">
      <alignment horizontal="center" vertical="center" wrapText="1"/>
    </xf>
    <xf numFmtId="0" fontId="319" fillId="61" borderId="115" xfId="34623" applyFont="1" applyFill="1" applyBorder="1" applyAlignment="1">
      <alignment horizontal="center" vertical="center"/>
    </xf>
    <xf numFmtId="0" fontId="320" fillId="61" borderId="0" xfId="34623" applyFont="1" applyFill="1" applyAlignment="1">
      <alignment horizontal="center" vertical="center"/>
    </xf>
    <xf numFmtId="168" fontId="320" fillId="61" borderId="115" xfId="34623" applyNumberFormat="1" applyFont="1" applyFill="1" applyBorder="1" applyAlignment="1">
      <alignment horizontal="right" vertical="center" wrapText="1"/>
    </xf>
    <xf numFmtId="168" fontId="320" fillId="0" borderId="115" xfId="34623" applyNumberFormat="1" applyFont="1" applyBorder="1" applyAlignment="1">
      <alignment horizontal="right" vertical="center" wrapText="1"/>
    </xf>
    <xf numFmtId="0" fontId="377" fillId="61" borderId="115" xfId="34623" applyFont="1" applyFill="1" applyBorder="1" applyAlignment="1">
      <alignment horizontal="center" vertical="center"/>
    </xf>
    <xf numFmtId="0" fontId="320" fillId="61" borderId="115" xfId="34623" applyFont="1" applyFill="1" applyBorder="1" applyAlignment="1">
      <alignment horizontal="center" vertical="center"/>
    </xf>
    <xf numFmtId="168" fontId="320" fillId="61" borderId="115" xfId="34623" applyNumberFormat="1" applyFont="1" applyFill="1" applyBorder="1" applyAlignment="1">
      <alignment horizontal="right" vertical="center"/>
    </xf>
    <xf numFmtId="168" fontId="323" fillId="0" borderId="0" xfId="34623" applyNumberFormat="1"/>
    <xf numFmtId="0" fontId="377" fillId="0" borderId="0" xfId="34623" applyFont="1" applyAlignment="1">
      <alignment vertical="center" wrapText="1"/>
    </xf>
    <xf numFmtId="168" fontId="320" fillId="61" borderId="0" xfId="34623" applyNumberFormat="1" applyFont="1" applyFill="1" applyAlignment="1">
      <alignment horizontal="right" vertical="center"/>
    </xf>
    <xf numFmtId="325" fontId="248" fillId="55" borderId="0" xfId="15472" applyNumberFormat="1" applyFont="1" applyFill="1" applyBorder="1" applyAlignment="1">
      <alignment horizontal="right" vertical="center"/>
    </xf>
    <xf numFmtId="0" fontId="315" fillId="59" borderId="0" xfId="3010" applyFont="1" applyFill="1" applyAlignment="1">
      <alignment horizontal="center" vertical="center" wrapText="1"/>
    </xf>
    <xf numFmtId="0" fontId="315" fillId="59" borderId="0" xfId="3010" applyFont="1" applyFill="1" applyBorder="1" applyAlignment="1">
      <alignment horizontal="center" vertical="center" wrapText="1"/>
    </xf>
    <xf numFmtId="0" fontId="315" fillId="124" borderId="0" xfId="3010" applyFont="1" applyFill="1" applyBorder="1" applyAlignment="1">
      <alignment horizontal="center" vertical="center"/>
    </xf>
    <xf numFmtId="0" fontId="315" fillId="124" borderId="0" xfId="3010" applyFont="1" applyFill="1" applyBorder="1" applyAlignment="1">
      <alignment horizontal="center" vertical="center" wrapText="1"/>
    </xf>
    <xf numFmtId="0" fontId="250" fillId="0" borderId="0" xfId="2979" applyFont="1" applyFill="1" applyBorder="1" applyAlignment="1">
      <alignment horizontal="center" vertical="center" wrapText="1"/>
    </xf>
    <xf numFmtId="0" fontId="324" fillId="0" borderId="0" xfId="3010" applyFont="1" applyBorder="1" applyAlignment="1">
      <alignment vertical="top"/>
    </xf>
    <xf numFmtId="0" fontId="324" fillId="0" borderId="0" xfId="3010" applyFont="1" applyBorder="1" applyAlignment="1">
      <alignment vertical="center"/>
    </xf>
    <xf numFmtId="0" fontId="326" fillId="0" borderId="0" xfId="3010" applyFont="1" applyFill="1" applyBorder="1" applyAlignment="1">
      <alignment horizontal="left" vertical="center"/>
    </xf>
    <xf numFmtId="0" fontId="326" fillId="0" borderId="0" xfId="3010" applyFont="1" applyFill="1" applyBorder="1" applyAlignment="1">
      <alignment vertical="center"/>
    </xf>
    <xf numFmtId="0" fontId="317" fillId="61" borderId="115" xfId="34623" applyFont="1" applyFill="1" applyBorder="1" applyAlignment="1">
      <alignment horizontal="center" vertical="center" wrapText="1"/>
    </xf>
    <xf numFmtId="0" fontId="383" fillId="61" borderId="116" xfId="34623" applyFont="1" applyFill="1" applyBorder="1" applyAlignment="1">
      <alignment horizontal="right" wrapText="1"/>
    </xf>
    <xf numFmtId="0" fontId="384" fillId="61" borderId="115" xfId="34623" applyFont="1" applyFill="1" applyBorder="1" applyAlignment="1">
      <alignment horizontal="right" vertical="center" wrapText="1"/>
    </xf>
    <xf numFmtId="0" fontId="383" fillId="61" borderId="115" xfId="34623" applyFont="1" applyFill="1" applyBorder="1" applyAlignment="1">
      <alignment horizontal="center" vertical="center" wrapText="1"/>
    </xf>
    <xf numFmtId="0" fontId="383" fillId="61" borderId="0" xfId="34623" applyFont="1" applyFill="1" applyAlignment="1">
      <alignment horizontal="right" vertical="center" wrapText="1"/>
    </xf>
    <xf numFmtId="0" fontId="383" fillId="61" borderId="118" xfId="34623" applyFont="1" applyFill="1" applyBorder="1" applyAlignment="1">
      <alignment horizontal="center" vertical="center" wrapText="1"/>
    </xf>
    <xf numFmtId="0" fontId="317" fillId="61" borderId="118" xfId="34623" applyFont="1" applyFill="1" applyBorder="1" applyAlignment="1">
      <alignment horizontal="center" vertical="center" wrapText="1"/>
    </xf>
    <xf numFmtId="0" fontId="318" fillId="0" borderId="115" xfId="34623" applyFont="1" applyBorder="1" applyAlignment="1">
      <alignment horizontal="right" vertical="center" wrapText="1"/>
    </xf>
    <xf numFmtId="0" fontId="324" fillId="55" borderId="0" xfId="16678" applyFont="1" applyFill="1" applyAlignment="1"/>
    <xf numFmtId="0" fontId="324" fillId="0" borderId="0" xfId="34623" applyFont="1" applyAlignment="1"/>
    <xf numFmtId="0" fontId="382" fillId="0" borderId="0" xfId="34623" applyFont="1" applyAlignment="1"/>
    <xf numFmtId="0" fontId="375" fillId="61" borderId="0" xfId="2980" applyFont="1" applyFill="1" applyAlignment="1">
      <alignment vertical="center" wrapText="1"/>
    </xf>
    <xf numFmtId="0" fontId="324" fillId="0" borderId="0" xfId="2980" applyFont="1" applyAlignment="1">
      <alignment vertical="center"/>
    </xf>
    <xf numFmtId="0" fontId="317" fillId="61" borderId="115" xfId="2980" applyFont="1" applyFill="1" applyBorder="1" applyAlignment="1">
      <alignment horizontal="center" vertical="center" wrapText="1"/>
    </xf>
    <xf numFmtId="0" fontId="317" fillId="61" borderId="116" xfId="2980" applyFont="1" applyFill="1" applyBorder="1" applyAlignment="1">
      <alignment horizontal="right" vertical="center" wrapText="1"/>
    </xf>
    <xf numFmtId="0" fontId="317" fillId="61" borderId="0" xfId="2980" applyFont="1" applyFill="1" applyBorder="1" applyAlignment="1">
      <alignment horizontal="right" vertical="center" wrapText="1"/>
    </xf>
    <xf numFmtId="0" fontId="317" fillId="61" borderId="118" xfId="2980" applyFont="1" applyFill="1" applyBorder="1" applyAlignment="1">
      <alignment horizontal="center" vertical="center" wrapText="1"/>
    </xf>
    <xf numFmtId="0" fontId="317" fillId="61" borderId="0" xfId="2980" applyFont="1" applyFill="1" applyAlignment="1">
      <alignment horizontal="right" vertical="center" wrapText="1"/>
    </xf>
    <xf numFmtId="0" fontId="324" fillId="61" borderId="0" xfId="34623" applyFont="1" applyFill="1" applyAlignment="1">
      <alignment wrapText="1"/>
    </xf>
    <xf numFmtId="0" fontId="324" fillId="61" borderId="115" xfId="34623" applyFont="1" applyFill="1" applyBorder="1" applyAlignment="1">
      <alignment wrapText="1"/>
    </xf>
    <xf numFmtId="0" fontId="324" fillId="0" borderId="0" xfId="34623" applyFont="1" applyAlignment="1">
      <alignment vertical="center"/>
    </xf>
    <xf numFmtId="0" fontId="324" fillId="0" borderId="115" xfId="34623" applyFont="1" applyBorder="1" applyAlignment="1">
      <alignment vertical="center"/>
    </xf>
    <xf numFmtId="0" fontId="324" fillId="61" borderId="0" xfId="34623" applyFont="1" applyFill="1" applyAlignment="1">
      <alignment vertical="center" wrapText="1"/>
    </xf>
    <xf numFmtId="0" fontId="317" fillId="61" borderId="115" xfId="34623" applyFont="1" applyFill="1" applyBorder="1" applyAlignment="1">
      <alignment horizontal="center" wrapText="1"/>
    </xf>
    <xf numFmtId="0" fontId="324" fillId="0" borderId="0" xfId="34623" applyFont="1" applyAlignment="1">
      <alignment vertical="center" wrapText="1"/>
    </xf>
    <xf numFmtId="0" fontId="324" fillId="61" borderId="115" xfId="34623" applyFont="1" applyFill="1" applyBorder="1" applyAlignment="1">
      <alignment vertical="center" wrapText="1"/>
    </xf>
    <xf numFmtId="0" fontId="324" fillId="61" borderId="0" xfId="34623" applyFont="1" applyFill="1" applyAlignment="1">
      <alignment vertical="center"/>
    </xf>
    <xf numFmtId="325" fontId="324" fillId="0" borderId="0" xfId="2979" applyNumberFormat="1" applyFont="1" applyFill="1" applyBorder="1" applyAlignment="1">
      <alignment horizontal="left" vertical="center" wrapText="1"/>
    </xf>
    <xf numFmtId="0" fontId="317" fillId="0" borderId="71" xfId="15472" applyFont="1" applyBorder="1" applyAlignment="1">
      <alignment horizontal="center" vertical="center"/>
    </xf>
  </cellXfs>
  <cellStyles count="34762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10 2" xfId="33816"/>
    <cellStyle name="(z*¯_x000f_°(”,¯?À(¢,¯?Ð(°,¯?à(Â,¯?ð(Ô,¯? 11" xfId="24820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2 2 2" xfId="32390"/>
    <cellStyle name="(z*¯_x000f_°(”,¯?À(¢,¯?Ð(°,¯?à(Â,¯?ð(Ô,¯? 2 2 2 2 2 3" xfId="28881"/>
    <cellStyle name="(z*¯_x000f_°(”,¯?À(¢,¯?Ð(°,¯?à(Â,¯?ð(Ô,¯? 2 2 2 2 3" xfId="18516"/>
    <cellStyle name="(z*¯_x000f_°(”,¯?À(¢,¯?Ð(°,¯?à(Â,¯?ð(Ô,¯? 2 2 2 2 3 2" xfId="30643"/>
    <cellStyle name="(z*¯_x000f_°(”,¯?À(¢,¯?Ð(°,¯?à(Â,¯?ð(Ô,¯? 2 2 2 2 4" xfId="21167"/>
    <cellStyle name="(z*¯_x000f_°(”,¯?À(¢,¯?Ð(°,¯?à(Â,¯?ð(Ô,¯? 2 2 2 2 4 2" xfId="31213"/>
    <cellStyle name="(z*¯_x000f_°(”,¯?À(¢,¯?Ð(°,¯?à(Â,¯?ð(Ô,¯? 2 2 2 2 5" xfId="26376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2 2" xfId="28248"/>
    <cellStyle name="(z*¯_x000f_°(”,¯?À(¢,¯?Ð(°,¯?à(Â,¯?ð(Ô,¯? 2 2 2 3 3" xfId="21757"/>
    <cellStyle name="(z*¯_x000f_°(”,¯?À(¢,¯?Ð(°,¯?à(Â,¯?ð(Ô,¯? 2 2 2 3 3 2" xfId="31797"/>
    <cellStyle name="(z*¯_x000f_°(”,¯?À(¢,¯?Ð(°,¯?à(Â,¯?ð(Ô,¯? 2 2 2 3 4" xfId="25743"/>
    <cellStyle name="(z*¯_x000f_°(”,¯?À(¢,¯?Ð(°,¯?à(Â,¯?ð(Ô,¯? 2 2 2 4" xfId="18431"/>
    <cellStyle name="(z*¯_x000f_°(”,¯?À(¢,¯?Ð(°,¯?à(Â,¯?ð(Ô,¯? 2 2 2 4 2" xfId="30559"/>
    <cellStyle name="(z*¯_x000f_°(”,¯?À(¢,¯?Ð(°,¯?à(Â,¯?ð(Ô,¯? 2 2 2 5" xfId="24409"/>
    <cellStyle name="(z*¯_x000f_°(”,¯?À(¢,¯?Ð(°,¯?à(Â,¯?ð(Ô,¯? 2 2 2 5 2" xfId="34445"/>
    <cellStyle name="(z*¯_x000f_°(”,¯?À(¢,¯?Ð(°,¯?à(Â,¯?ð(Ô,¯? 2 2 2 6" xfId="25495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2 2 2" xfId="32245"/>
    <cellStyle name="(z*¯_x000f_°(”,¯?À(¢,¯?Ð(°,¯?à(Â,¯?ð(Ô,¯? 2 2 3 2 3" xfId="28670"/>
    <cellStyle name="(z*¯_x000f_°(”,¯?À(¢,¯?Ð(°,¯?à(Â,¯?ð(Ô,¯? 2 2 3 3" xfId="18485"/>
    <cellStyle name="(z*¯_x000f_°(”,¯?À(¢,¯?Ð(°,¯?à(Â,¯?ð(Ô,¯? 2 2 3 3 2" xfId="30613"/>
    <cellStyle name="(z*¯_x000f_°(”,¯?À(¢,¯?Ð(°,¯?à(Â,¯?ð(Ô,¯? 2 2 3 4" xfId="21018"/>
    <cellStyle name="(z*¯_x000f_°(”,¯?À(¢,¯?Ð(°,¯?à(Â,¯?ð(Ô,¯? 2 2 3 4 2" xfId="31068"/>
    <cellStyle name="(z*¯_x000f_°(”,¯?À(¢,¯?Ð(°,¯?à(Â,¯?ð(Ô,¯? 2 2 3 5" xfId="26165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2 2" xfId="28078"/>
    <cellStyle name="(z*¯_x000f_°(”,¯?À(¢,¯?Ð(°,¯?à(Â,¯?ð(Ô,¯? 2 2 4 3" xfId="21576"/>
    <cellStyle name="(z*¯_x000f_°(”,¯?À(¢,¯?Ð(°,¯?à(Â,¯?ð(Ô,¯? 2 2 4 3 2" xfId="31618"/>
    <cellStyle name="(z*¯_x000f_°(”,¯?À(¢,¯?Ð(°,¯?à(Â,¯?ð(Ô,¯? 2 2 4 4" xfId="25573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5 2 2" xfId="30977"/>
    <cellStyle name="(z*¯_x000f_°(”,¯?À(¢,¯?Ð(°,¯?à(Â,¯?ð(Ô,¯? 2 2 5 3" xfId="30493"/>
    <cellStyle name="(z*¯_x000f_°(”,¯?À(¢,¯?Ð(°,¯?à(Â,¯?ð(Ô,¯? 2 2 6" xfId="11802"/>
    <cellStyle name="(z*¯_x000f_°(”,¯?À(¢,¯?Ð(°,¯?à(Â,¯?ð(Ô,¯? 2 2 6 2" xfId="27036"/>
    <cellStyle name="(z*¯_x000f_°(”,¯?À(¢,¯?Ð(°,¯?à(Â,¯?ð(Ô,¯? 2 2 7" xfId="23806"/>
    <cellStyle name="(z*¯_x000f_°(”,¯?À(¢,¯?Ð(°,¯?à(Â,¯?ð(Ô,¯? 2 2 7 2" xfId="33842"/>
    <cellStyle name="(z*¯_x000f_°(”,¯?À(¢,¯?Ð(°,¯?à(Â,¯?ð(Ô,¯? 2 2 8" xfId="24889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2 2" xfId="30295"/>
    <cellStyle name="(z*¯_x000f_°(”,¯?À(¢,¯?Ð(°,¯?à(Â,¯?ð(Ô,¯? 2 3 2 2 3" xfId="13557"/>
    <cellStyle name="(z*¯_x000f_°(”,¯?À(¢,¯?Ð(°,¯?à(Â,¯?ð(Ô,¯? 2 3 2 2 3 2" xfId="27798"/>
    <cellStyle name="(z*¯_x000f_°(”,¯?À(¢,¯?Ð(°,¯?à(Â,¯?ð(Ô,¯? 2 3 2 2 4" xfId="26948"/>
    <cellStyle name="(z*¯_x000f_°(”,¯?À(¢,¯?Ð(°,¯?à(Â,¯?ð(Ô,¯? 2 3 2 3" xfId="14608"/>
    <cellStyle name="(z*¯_x000f_°(”,¯?À(¢,¯?Ð(°,¯?à(Â,¯?ð(Ô,¯? 2 3 2 3 2" xfId="28669"/>
    <cellStyle name="(z*¯_x000f_°(”,¯?À(¢,¯?Ð(°,¯?à(Â,¯?ð(Ô,¯? 2 3 2 4" xfId="26164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2 2" xfId="28083"/>
    <cellStyle name="(z*¯_x000f_°(”,¯?À(¢,¯?Ð(°,¯?à(Â,¯?ð(Ô,¯? 2 3 3 3" xfId="21602"/>
    <cellStyle name="(z*¯_x000f_°(”,¯?À(¢,¯?Ð(°,¯?à(Â,¯?ð(Ô,¯? 2 3 3 3 2" xfId="31643"/>
    <cellStyle name="(z*¯_x000f_°(”,¯?À(¢,¯?Ð(°,¯?à(Â,¯?ð(Ô,¯? 2 3 3 4" xfId="25578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4 2 2" xfId="30996"/>
    <cellStyle name="(z*¯_x000f_°(”,¯?À(¢,¯?Ð(°,¯?à(Â,¯?ð(Ô,¯? 2 3 4 3" xfId="30512"/>
    <cellStyle name="(z*¯_x000f_°(”,¯?À(¢,¯?Ð(°,¯?à(Â,¯?ð(Ô,¯? 2 3 5" xfId="11846"/>
    <cellStyle name="(z*¯_x000f_°(”,¯?À(¢,¯?Ð(°,¯?à(Â,¯?ð(Ô,¯? 2 3 5 2" xfId="27077"/>
    <cellStyle name="(z*¯_x000f_°(”,¯?À(¢,¯?Ð(°,¯?à(Â,¯?ð(Ô,¯? 2 3 6" xfId="23830"/>
    <cellStyle name="(z*¯_x000f_°(”,¯?À(¢,¯?Ð(°,¯?à(Â,¯?ð(Ô,¯? 2 3 6 2" xfId="33866"/>
    <cellStyle name="(z*¯_x000f_°(”,¯?À(¢,¯?Ð(°,¯?à(Â,¯?ð(Ô,¯? 2 3 7" xfId="24932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2 2" xfId="28705"/>
    <cellStyle name="(z*¯_x000f_°(”,¯?À(¢,¯?Ð(°,¯?à(Â,¯?ð(Ô,¯? 2 4 2 3" xfId="22161"/>
    <cellStyle name="(z*¯_x000f_°(”,¯?À(¢,¯?Ð(°,¯?à(Â,¯?ð(Ô,¯? 2 4 2 3 2" xfId="32200"/>
    <cellStyle name="(z*¯_x000f_°(”,¯?À(¢,¯?Ð(°,¯?à(Â,¯?ð(Ô,¯? 2 4 2 4" xfId="26200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3 2 2" xfId="31025"/>
    <cellStyle name="(z*¯_x000f_°(”,¯?À(¢,¯?Ð(°,¯?à(Â,¯?ð(Ô,¯? 2 4 3 3" xfId="30542"/>
    <cellStyle name="(z*¯_x000f_°(”,¯?À(¢,¯?Ð(°,¯?à(Â,¯?ð(Ô,¯? 2 4 4" xfId="11847"/>
    <cellStyle name="(z*¯_x000f_°(”,¯?À(¢,¯?Ð(°,¯?à(Â,¯?ð(Ô,¯? 2 4 4 2" xfId="27078"/>
    <cellStyle name="(z*¯_x000f_°(”,¯?À(¢,¯?Ð(°,¯?à(Â,¯?ð(Ô,¯? 2 4 5" xfId="24396"/>
    <cellStyle name="(z*¯_x000f_°(”,¯?À(¢,¯?Ð(°,¯?à(Â,¯?ð(Ô,¯? 2 4 5 2" xfId="34432"/>
    <cellStyle name="(z*¯_x000f_°(”,¯?À(¢,¯?Ð(°,¯?à(Â,¯?ð(Ô,¯? 2 4 6" xfId="24933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2 2" xfId="30594"/>
    <cellStyle name="(z*¯_x000f_°(”,¯?À(¢,¯?Ð(°,¯?à(Â,¯?ð(Ô,¯? 2 5 2 3" xfId="13535"/>
    <cellStyle name="(z*¯_x000f_°(”,¯?À(¢,¯?Ð(°,¯?à(Â,¯?ð(Ô,¯? 2 5 2 3 2" xfId="27776"/>
    <cellStyle name="(z*¯_x000f_°(”,¯?À(¢,¯?Ð(°,¯?à(Â,¯?ð(Ô,¯? 2 5 2 4" xfId="26927"/>
    <cellStyle name="(z*¯_x000f_°(”,¯?À(¢,¯?Ð(°,¯?à(Â,¯?ð(Ô,¯? 2 5 3" xfId="13970"/>
    <cellStyle name="(z*¯_x000f_°(”,¯?À(¢,¯?Ð(°,¯?à(Â,¯?ð(Ô,¯? 2 5 3 2" xfId="28031"/>
    <cellStyle name="(z*¯_x000f_°(”,¯?À(¢,¯?Ð(°,¯?à(Â,¯?ð(Ô,¯? 2 5 4" xfId="25526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6 2 2" xfId="30958"/>
    <cellStyle name="(z*¯_x000f_°(”,¯?À(¢,¯?Ð(°,¯?à(Â,¯?ð(Ô,¯? 2 6 3" xfId="30474"/>
    <cellStyle name="(z*¯_x000f_°(”,¯?À(¢,¯?Ð(°,¯?à(Â,¯?ð(Ô,¯? 2 7" xfId="10992"/>
    <cellStyle name="(z*¯_x000f_°(”,¯?À(¢,¯?Ð(°,¯?à(Â,¯?ð(Ô,¯? 2 7 2" xfId="26993"/>
    <cellStyle name="(z*¯_x000f_°(”,¯?À(¢,¯?Ð(°,¯?à(Â,¯?ð(Ô,¯? 2 8" xfId="23781"/>
    <cellStyle name="(z*¯_x000f_°(”,¯?À(¢,¯?Ð(°,¯?à(Â,¯?ð(Ô,¯? 2 8 2" xfId="33817"/>
    <cellStyle name="(z*¯_x000f_°(”,¯?À(¢,¯?Ð(°,¯?à(Â,¯?ð(Ô,¯? 2 9" xfId="24821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2 2 2" xfId="32389"/>
    <cellStyle name="(z*¯_x000f_°(”,¯?À(¢,¯?Ð(°,¯?à(Â,¯?ð(Ô,¯? 3 2 2 2 3" xfId="28880"/>
    <cellStyle name="(z*¯_x000f_°(”,¯?À(¢,¯?Ð(°,¯?à(Â,¯?ð(Ô,¯? 3 2 2 3" xfId="18515"/>
    <cellStyle name="(z*¯_x000f_°(”,¯?À(¢,¯?Ð(°,¯?à(Â,¯?ð(Ô,¯? 3 2 2 3 2" xfId="30642"/>
    <cellStyle name="(z*¯_x000f_°(”,¯?À(¢,¯?Ð(°,¯?à(Â,¯?ð(Ô,¯? 3 2 2 4" xfId="21166"/>
    <cellStyle name="(z*¯_x000f_°(”,¯?À(¢,¯?Ð(°,¯?à(Â,¯?ð(Ô,¯? 3 2 2 4 2" xfId="31212"/>
    <cellStyle name="(z*¯_x000f_°(”,¯?À(¢,¯?Ð(°,¯?à(Â,¯?ð(Ô,¯? 3 2 2 5" xfId="26375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2 2" xfId="28247"/>
    <cellStyle name="(z*¯_x000f_°(”,¯?À(¢,¯?Ð(°,¯?à(Â,¯?ð(Ô,¯? 3 2 3 3" xfId="21756"/>
    <cellStyle name="(z*¯_x000f_°(”,¯?À(¢,¯?Ð(°,¯?à(Â,¯?ð(Ô,¯? 3 2 3 3 2" xfId="31796"/>
    <cellStyle name="(z*¯_x000f_°(”,¯?À(¢,¯?Ð(°,¯?à(Â,¯?ð(Ô,¯? 3 2 3 4" xfId="25742"/>
    <cellStyle name="(z*¯_x000f_°(”,¯?À(¢,¯?Ð(°,¯?à(Â,¯?ð(Ô,¯? 3 2 4" xfId="18413"/>
    <cellStyle name="(z*¯_x000f_°(”,¯?À(¢,¯?Ð(°,¯?à(Â,¯?ð(Ô,¯? 3 2 4 2" xfId="30541"/>
    <cellStyle name="(z*¯_x000f_°(”,¯?À(¢,¯?Ð(°,¯?à(Â,¯?ð(Ô,¯? 3 2 5" xfId="24408"/>
    <cellStyle name="(z*¯_x000f_°(”,¯?À(¢,¯?Ð(°,¯?à(Â,¯?ð(Ô,¯? 3 2 5 2" xfId="34444"/>
    <cellStyle name="(z*¯_x000f_°(”,¯?À(¢,¯?Ð(°,¯?à(Â,¯?ð(Ô,¯? 3 2 6" xfId="25496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2 2 2" xfId="32244"/>
    <cellStyle name="(z*¯_x000f_°(”,¯?À(¢,¯?Ð(°,¯?à(Â,¯?ð(Ô,¯? 3 3 2 3" xfId="28683"/>
    <cellStyle name="(z*¯_x000f_°(”,¯?À(¢,¯?Ð(°,¯?à(Â,¯?ð(Ô,¯? 3 3 3" xfId="18484"/>
    <cellStyle name="(z*¯_x000f_°(”,¯?À(¢,¯?Ð(°,¯?à(Â,¯?ð(Ô,¯? 3 3 3 2" xfId="30612"/>
    <cellStyle name="(z*¯_x000f_°(”,¯?À(¢,¯?Ð(°,¯?à(Â,¯?ð(Ô,¯? 3 3 4" xfId="21017"/>
    <cellStyle name="(z*¯_x000f_°(”,¯?À(¢,¯?Ð(°,¯?à(Â,¯?ð(Ô,¯? 3 3 4 2" xfId="31067"/>
    <cellStyle name="(z*¯_x000f_°(”,¯?À(¢,¯?Ð(°,¯?à(Â,¯?ð(Ô,¯? 3 3 5" xfId="26178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2 2" xfId="28077"/>
    <cellStyle name="(z*¯_x000f_°(”,¯?À(¢,¯?Ð(°,¯?à(Â,¯?ð(Ô,¯? 3 4 3" xfId="21575"/>
    <cellStyle name="(z*¯_x000f_°(”,¯?À(¢,¯?Ð(°,¯?à(Â,¯?ð(Ô,¯? 3 4 3 2" xfId="31617"/>
    <cellStyle name="(z*¯_x000f_°(”,¯?À(¢,¯?Ð(°,¯?à(Â,¯?ð(Ô,¯? 3 4 4" xfId="25572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5 2 2" xfId="30957"/>
    <cellStyle name="(z*¯_x000f_°(”,¯?À(¢,¯?Ð(°,¯?à(Â,¯?ð(Ô,¯? 3 5 3" xfId="30473"/>
    <cellStyle name="(z*¯_x000f_°(”,¯?À(¢,¯?Ð(°,¯?à(Â,¯?ð(Ô,¯? 3 6" xfId="11801"/>
    <cellStyle name="(z*¯_x000f_°(”,¯?À(¢,¯?Ð(°,¯?à(Â,¯?ð(Ô,¯? 3 6 2" xfId="27035"/>
    <cellStyle name="(z*¯_x000f_°(”,¯?À(¢,¯?Ð(°,¯?à(Â,¯?ð(Ô,¯? 3 7" xfId="23805"/>
    <cellStyle name="(z*¯_x000f_°(”,¯?À(¢,¯?Ð(°,¯?à(Â,¯?ð(Ô,¯? 3 7 2" xfId="33841"/>
    <cellStyle name="(z*¯_x000f_°(”,¯?À(¢,¯?Ð(°,¯?à(Â,¯?ð(Ô,¯? 3 8" xfId="24888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2 2" xfId="30294"/>
    <cellStyle name="(z*¯_x000f_°(”,¯?À(¢,¯?Ð(°,¯?à(Â,¯?ð(Ô,¯? 4 2 2 3" xfId="13544"/>
    <cellStyle name="(z*¯_x000f_°(”,¯?À(¢,¯?Ð(°,¯?à(Â,¯?ð(Ô,¯? 4 2 2 3 2" xfId="27785"/>
    <cellStyle name="(z*¯_x000f_°(”,¯?À(¢,¯?Ð(°,¯?à(Â,¯?ð(Ô,¯? 4 2 2 4" xfId="26935"/>
    <cellStyle name="(z*¯_x000f_°(”,¯?À(¢,¯?Ð(°,¯?à(Â,¯?ð(Ô,¯? 4 2 3" xfId="14647"/>
    <cellStyle name="(z*¯_x000f_°(”,¯?À(¢,¯?Ð(°,¯?à(Â,¯?ð(Ô,¯? 4 2 3 2" xfId="28708"/>
    <cellStyle name="(z*¯_x000f_°(”,¯?À(¢,¯?Ð(°,¯?à(Â,¯?ð(Ô,¯? 4 2 4" xfId="26203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2 2" xfId="28082"/>
    <cellStyle name="(z*¯_x000f_°(”,¯?À(¢,¯?Ð(°,¯?à(Â,¯?ð(Ô,¯? 4 3 3" xfId="21601"/>
    <cellStyle name="(z*¯_x000f_°(”,¯?À(¢,¯?Ð(°,¯?à(Â,¯?ð(Ô,¯? 4 3 3 2" xfId="31642"/>
    <cellStyle name="(z*¯_x000f_°(”,¯?À(¢,¯?Ð(°,¯?à(Â,¯?ð(Ô,¯? 4 3 4" xfId="25577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4 2 2" xfId="30976"/>
    <cellStyle name="(z*¯_x000f_°(”,¯?À(¢,¯?Ð(°,¯?à(Â,¯?ð(Ô,¯? 4 4 3" xfId="30492"/>
    <cellStyle name="(z*¯_x000f_°(”,¯?À(¢,¯?Ð(°,¯?à(Â,¯?ð(Ô,¯? 4 5" xfId="11848"/>
    <cellStyle name="(z*¯_x000f_°(”,¯?À(¢,¯?Ð(°,¯?à(Â,¯?ð(Ô,¯? 4 5 2" xfId="27079"/>
    <cellStyle name="(z*¯_x000f_°(”,¯?À(¢,¯?Ð(°,¯?à(Â,¯?ð(Ô,¯? 4 6" xfId="23829"/>
    <cellStyle name="(z*¯_x000f_°(”,¯?À(¢,¯?Ð(°,¯?à(Â,¯?ð(Ô,¯? 4 6 2" xfId="33865"/>
    <cellStyle name="(z*¯_x000f_°(”,¯?À(¢,¯?Ð(°,¯?à(Â,¯?ð(Ô,¯? 4 7" xfId="24934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2 2" xfId="30566"/>
    <cellStyle name="(z*¯_x000f_°(”,¯?À(¢,¯?Ð(°,¯?à(Â,¯?ð(Ô,¯? 5 2 2 3" xfId="13556"/>
    <cellStyle name="(z*¯_x000f_°(”,¯?À(¢,¯?Ð(°,¯?à(Â,¯?ð(Ô,¯? 5 2 2 3 2" xfId="27797"/>
    <cellStyle name="(z*¯_x000f_°(”,¯?À(¢,¯?Ð(°,¯?à(Â,¯?ð(Ô,¯? 5 2 2 4" xfId="26947"/>
    <cellStyle name="(z*¯_x000f_°(”,¯?À(¢,¯?Ð(°,¯?à(Â,¯?ð(Ô,¯? 5 2 3" xfId="14590"/>
    <cellStyle name="(z*¯_x000f_°(”,¯?À(¢,¯?Ð(°,¯?à(Â,¯?ð(Ô,¯? 5 2 3 2" xfId="28651"/>
    <cellStyle name="(z*¯_x000f_°(”,¯?À(¢,¯?Ð(°,¯?à(Â,¯?ð(Ô,¯? 5 2 4" xfId="26146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2 2" xfId="30631"/>
    <cellStyle name="(z*¯_x000f_°(”,¯?À(¢,¯?Ð(°,¯?à(Â,¯?ð(Ô,¯? 5 3 3" xfId="22757"/>
    <cellStyle name="(z*¯_x000f_°(”,¯?À(¢,¯?Ð(°,¯?à(Â,¯?ð(Ô,¯? 5 3 3 2" xfId="32793"/>
    <cellStyle name="(z*¯_x000f_°(”,¯?À(¢,¯?Ð(°,¯?à(Â,¯?ð(Ô,¯? 5 3 4" xfId="30280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4 2 2" xfId="30995"/>
    <cellStyle name="(z*¯_x000f_°(”,¯?À(¢,¯?Ð(°,¯?à(Â,¯?ð(Ô,¯? 5 4 3" xfId="30511"/>
    <cellStyle name="(z*¯_x000f_°(”,¯?À(¢,¯?Ð(°,¯?à(Â,¯?ð(Ô,¯? 5 5" xfId="11849"/>
    <cellStyle name="(z*¯_x000f_°(”,¯?À(¢,¯?Ð(°,¯?à(Â,¯?ð(Ô,¯? 5 5 2" xfId="27080"/>
    <cellStyle name="(z*¯_x000f_°(”,¯?À(¢,¯?Ð(°,¯?à(Â,¯?ð(Ô,¯? 5 6" xfId="24380"/>
    <cellStyle name="(z*¯_x000f_°(”,¯?À(¢,¯?Ð(°,¯?à(Â,¯?ð(Ô,¯? 5 6 2" xfId="34416"/>
    <cellStyle name="(z*¯_x000f_°(”,¯?À(¢,¯?Ð(°,¯?à(Â,¯?ð(Ô,¯? 5 7" xfId="24935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2 2" xfId="28676"/>
    <cellStyle name="(z*¯_x000f_°(”,¯?À(¢,¯?Ð(°,¯?à(Â,¯?ð(Ô,¯? 6 2 3" xfId="22160"/>
    <cellStyle name="(z*¯_x000f_°(”,¯?À(¢,¯?Ð(°,¯?à(Â,¯?ð(Ô,¯? 6 2 3 2" xfId="32199"/>
    <cellStyle name="(z*¯_x000f_°(”,¯?À(¢,¯?Ð(°,¯?à(Â,¯?ð(Ô,¯? 6 2 4" xfId="26171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3 2 2" xfId="31014"/>
    <cellStyle name="(z*¯_x000f_°(”,¯?À(¢,¯?Ð(°,¯?à(Â,¯?ð(Ô,¯? 6 3 3" xfId="30530"/>
    <cellStyle name="(z*¯_x000f_°(”,¯?À(¢,¯?Ð(°,¯?à(Â,¯?ð(Ô,¯? 6 4" xfId="11850"/>
    <cellStyle name="(z*¯_x000f_°(”,¯?À(¢,¯?Ð(°,¯?à(Â,¯?ð(Ô,¯? 6 4 2" xfId="27081"/>
    <cellStyle name="(z*¯_x000f_°(”,¯?À(¢,¯?Ð(°,¯?à(Â,¯?ð(Ô,¯? 6 5" xfId="24377"/>
    <cellStyle name="(z*¯_x000f_°(”,¯?À(¢,¯?Ð(°,¯?à(Â,¯?ð(Ô,¯? 6 5 2" xfId="34413"/>
    <cellStyle name="(z*¯_x000f_°(”,¯?À(¢,¯?Ð(°,¯?à(Â,¯?ð(Ô,¯? 6 6" xfId="24936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2 2" xfId="30593"/>
    <cellStyle name="(z*¯_x000f_°(”,¯?À(¢,¯?Ð(°,¯?à(Â,¯?ð(Ô,¯? 7 2 3" xfId="13524"/>
    <cellStyle name="(z*¯_x000f_°(”,¯?À(¢,¯?Ð(°,¯?à(Â,¯?ð(Ô,¯? 7 2 3 2" xfId="27765"/>
    <cellStyle name="(z*¯_x000f_°(”,¯?À(¢,¯?Ð(°,¯?à(Â,¯?ð(Ô,¯? 7 2 4" xfId="26916"/>
    <cellStyle name="(z*¯_x000f_°(”,¯?À(¢,¯?Ð(°,¯?à(Â,¯?ð(Ô,¯? 7 3" xfId="13969"/>
    <cellStyle name="(z*¯_x000f_°(”,¯?À(¢,¯?Ð(°,¯?à(Â,¯?ð(Ô,¯? 7 3 2" xfId="28030"/>
    <cellStyle name="(z*¯_x000f_°(”,¯?À(¢,¯?Ð(°,¯?à(Â,¯?ð(Ô,¯? 7 4" xfId="25525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8 2 2" xfId="30946"/>
    <cellStyle name="(z*¯_x000f_°(”,¯?À(¢,¯?Ð(°,¯?à(Â,¯?ð(Ô,¯? 8 3" xfId="30462"/>
    <cellStyle name="(z*¯_x000f_°(”,¯?À(¢,¯?Ð(°,¯?à(Â,¯?ð(Ô,¯? 9" xfId="10991"/>
    <cellStyle name="(z*¯_x000f_°(”,¯?À(¢,¯?Ð(°,¯?à(Â,¯?ð(Ô,¯? 9 2" xfId="26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12" xfId="24822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2 2 2" xfId="33286"/>
    <cellStyle name="20% - Accent1 5 3 2 2 3" xfId="29533"/>
    <cellStyle name="20% - Accent1 5 3 2 3" xfId="23031"/>
    <cellStyle name="20% - Accent1 5 3 2 3 2" xfId="33067"/>
    <cellStyle name="20% - Accent1 5 3 2 4" xfId="27988"/>
    <cellStyle name="20% - Accent1 5 3 3" xfId="15376"/>
    <cellStyle name="20% - Accent1 5 3 3 2" xfId="15483"/>
    <cellStyle name="20% - Accent1 5 3 3 2 2" xfId="23251"/>
    <cellStyle name="20% - Accent1 5 3 3 2 2 2" xfId="33287"/>
    <cellStyle name="20% - Accent1 5 3 3 2 3" xfId="29534"/>
    <cellStyle name="20% - Accent1 5 3 3 3" xfId="23181"/>
    <cellStyle name="20% - Accent1 5 3 3 3 2" xfId="33217"/>
    <cellStyle name="20% - Accent1 5 3 3 4" xfId="29437"/>
    <cellStyle name="20% - Accent1 5 3 4" xfId="15484"/>
    <cellStyle name="20% - Accent1 5 3 5" xfId="15485"/>
    <cellStyle name="20% - Accent1 5 3 5 2" xfId="23252"/>
    <cellStyle name="20% - Accent1 5 3 5 2 2" xfId="33288"/>
    <cellStyle name="20% - Accent1 5 3 5 3" xfId="29535"/>
    <cellStyle name="20% - Accent1 5 3 6" xfId="22881"/>
    <cellStyle name="20% - Accent1 5 3 6 2" xfId="32917"/>
    <cellStyle name="20% - Accent1 5 3 7" xfId="27837"/>
    <cellStyle name="20% - Accent1 5 4" xfId="13747"/>
    <cellStyle name="20% - Accent1 5 4 2" xfId="13937"/>
    <cellStyle name="20% - Accent1 5 4 2 2" xfId="15486"/>
    <cellStyle name="20% - Accent1 5 4 2 2 2" xfId="23253"/>
    <cellStyle name="20% - Accent1 5 4 2 2 2 2" xfId="33289"/>
    <cellStyle name="20% - Accent1 5 4 2 2 3" xfId="29536"/>
    <cellStyle name="20% - Accent1 5 4 2 3" xfId="23041"/>
    <cellStyle name="20% - Accent1 5 4 2 3 2" xfId="33077"/>
    <cellStyle name="20% - Accent1 5 4 2 4" xfId="27998"/>
    <cellStyle name="20% - Accent1 5 4 3" xfId="15386"/>
    <cellStyle name="20% - Accent1 5 4 3 2" xfId="15487"/>
    <cellStyle name="20% - Accent1 5 4 3 2 2" xfId="23254"/>
    <cellStyle name="20% - Accent1 5 4 3 2 2 2" xfId="33290"/>
    <cellStyle name="20% - Accent1 5 4 3 2 3" xfId="29537"/>
    <cellStyle name="20% - Accent1 5 4 3 3" xfId="23191"/>
    <cellStyle name="20% - Accent1 5 4 3 3 2" xfId="33227"/>
    <cellStyle name="20% - Accent1 5 4 3 4" xfId="29447"/>
    <cellStyle name="20% - Accent1 5 4 4" xfId="15488"/>
    <cellStyle name="20% - Accent1 5 4 4 2" xfId="23255"/>
    <cellStyle name="20% - Accent1 5 4 4 2 2" xfId="33291"/>
    <cellStyle name="20% - Accent1 5 4 4 3" xfId="29538"/>
    <cellStyle name="20% - Accent1 5 4 5" xfId="22891"/>
    <cellStyle name="20% - Accent1 5 4 5 2" xfId="32927"/>
    <cellStyle name="20% - Accent1 5 4 6" xfId="27848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10"/>
    <cellStyle name="20% - Accent2" xfId="2122"/>
    <cellStyle name="20% - Accent2 10" xfId="6491"/>
    <cellStyle name="20% - Accent2 11" xfId="15492"/>
    <cellStyle name="20% - Accent2 12" xfId="24823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2 2 2" xfId="33292"/>
    <cellStyle name="20% - Accent2 5 3 2 2 3" xfId="29539"/>
    <cellStyle name="20% - Accent2 5 3 2 3" xfId="23025"/>
    <cellStyle name="20% - Accent2 5 3 2 3 2" xfId="33061"/>
    <cellStyle name="20% - Accent2 5 3 2 4" xfId="27982"/>
    <cellStyle name="20% - Accent2 5 3 3" xfId="15370"/>
    <cellStyle name="20% - Accent2 5 3 3 2" xfId="15502"/>
    <cellStyle name="20% - Accent2 5 3 3 2 2" xfId="23257"/>
    <cellStyle name="20% - Accent2 5 3 3 2 2 2" xfId="33293"/>
    <cellStyle name="20% - Accent2 5 3 3 2 3" xfId="29540"/>
    <cellStyle name="20% - Accent2 5 3 3 3" xfId="23175"/>
    <cellStyle name="20% - Accent2 5 3 3 3 2" xfId="33211"/>
    <cellStyle name="20% - Accent2 5 3 3 4" xfId="29431"/>
    <cellStyle name="20% - Accent2 5 3 4" xfId="15503"/>
    <cellStyle name="20% - Accent2 5 3 5" xfId="15504"/>
    <cellStyle name="20% - Accent2 5 3 5 2" xfId="23258"/>
    <cellStyle name="20% - Accent2 5 3 5 2 2" xfId="33294"/>
    <cellStyle name="20% - Accent2 5 3 5 3" xfId="29541"/>
    <cellStyle name="20% - Accent2 5 3 6" xfId="22875"/>
    <cellStyle name="20% - Accent2 5 3 6 2" xfId="32911"/>
    <cellStyle name="20% - Accent2 5 3 7" xfId="27827"/>
    <cellStyle name="20% - Accent2 5 4" xfId="13749"/>
    <cellStyle name="20% - Accent2 5 4 2" xfId="13939"/>
    <cellStyle name="20% - Accent2 5 4 2 2" xfId="15505"/>
    <cellStyle name="20% - Accent2 5 4 2 2 2" xfId="23259"/>
    <cellStyle name="20% - Accent2 5 4 2 2 2 2" xfId="33295"/>
    <cellStyle name="20% - Accent2 5 4 2 2 3" xfId="29542"/>
    <cellStyle name="20% - Accent2 5 4 2 3" xfId="23043"/>
    <cellStyle name="20% - Accent2 5 4 2 3 2" xfId="33079"/>
    <cellStyle name="20% - Accent2 5 4 2 4" xfId="28000"/>
    <cellStyle name="20% - Accent2 5 4 3" xfId="15388"/>
    <cellStyle name="20% - Accent2 5 4 3 2" xfId="15506"/>
    <cellStyle name="20% - Accent2 5 4 3 2 2" xfId="23260"/>
    <cellStyle name="20% - Accent2 5 4 3 2 2 2" xfId="33296"/>
    <cellStyle name="20% - Accent2 5 4 3 2 3" xfId="29543"/>
    <cellStyle name="20% - Accent2 5 4 3 3" xfId="23193"/>
    <cellStyle name="20% - Accent2 5 4 3 3 2" xfId="33229"/>
    <cellStyle name="20% - Accent2 5 4 3 4" xfId="29449"/>
    <cellStyle name="20% - Accent2 5 4 4" xfId="15507"/>
    <cellStyle name="20% - Accent2 5 4 4 2" xfId="23261"/>
    <cellStyle name="20% - Accent2 5 4 4 2 2" xfId="33297"/>
    <cellStyle name="20% - Accent2 5 4 4 3" xfId="29544"/>
    <cellStyle name="20% - Accent2 5 4 5" xfId="22893"/>
    <cellStyle name="20% - Accent2 5 4 5 2" xfId="32929"/>
    <cellStyle name="20% - Accent2 5 4 6" xfId="27850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1"/>
    <cellStyle name="20% - Accent3" xfId="2130"/>
    <cellStyle name="20% - Accent3 10" xfId="6499"/>
    <cellStyle name="20% - Accent3 11" xfId="15511"/>
    <cellStyle name="20% - Accent3 12" xfId="24824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2 2 2" xfId="33298"/>
    <cellStyle name="20% - Accent3 5 3 2 2 3" xfId="29545"/>
    <cellStyle name="20% - Accent3 5 3 2 3" xfId="23030"/>
    <cellStyle name="20% - Accent3 5 3 2 3 2" xfId="33066"/>
    <cellStyle name="20% - Accent3 5 3 2 4" xfId="27987"/>
    <cellStyle name="20% - Accent3 5 3 3" xfId="15375"/>
    <cellStyle name="20% - Accent3 5 3 3 2" xfId="15521"/>
    <cellStyle name="20% - Accent3 5 3 3 2 2" xfId="23263"/>
    <cellStyle name="20% - Accent3 5 3 3 2 2 2" xfId="33299"/>
    <cellStyle name="20% - Accent3 5 3 3 2 3" xfId="29546"/>
    <cellStyle name="20% - Accent3 5 3 3 3" xfId="23180"/>
    <cellStyle name="20% - Accent3 5 3 3 3 2" xfId="33216"/>
    <cellStyle name="20% - Accent3 5 3 3 4" xfId="29436"/>
    <cellStyle name="20% - Accent3 5 3 4" xfId="15522"/>
    <cellStyle name="20% - Accent3 5 3 5" xfId="15523"/>
    <cellStyle name="20% - Accent3 5 3 5 2" xfId="23264"/>
    <cellStyle name="20% - Accent3 5 3 5 2 2" xfId="33300"/>
    <cellStyle name="20% - Accent3 5 3 5 3" xfId="29547"/>
    <cellStyle name="20% - Accent3 5 3 6" xfId="22880"/>
    <cellStyle name="20% - Accent3 5 3 6 2" xfId="32916"/>
    <cellStyle name="20% - Accent3 5 3 7" xfId="27835"/>
    <cellStyle name="20% - Accent3 5 4" xfId="13751"/>
    <cellStyle name="20% - Accent3 5 4 2" xfId="13941"/>
    <cellStyle name="20% - Accent3 5 4 2 2" xfId="15524"/>
    <cellStyle name="20% - Accent3 5 4 2 2 2" xfId="23265"/>
    <cellStyle name="20% - Accent3 5 4 2 2 2 2" xfId="33301"/>
    <cellStyle name="20% - Accent3 5 4 2 2 3" xfId="29548"/>
    <cellStyle name="20% - Accent3 5 4 2 3" xfId="23045"/>
    <cellStyle name="20% - Accent3 5 4 2 3 2" xfId="33081"/>
    <cellStyle name="20% - Accent3 5 4 2 4" xfId="28002"/>
    <cellStyle name="20% - Accent3 5 4 3" xfId="15390"/>
    <cellStyle name="20% - Accent3 5 4 3 2" xfId="15525"/>
    <cellStyle name="20% - Accent3 5 4 3 2 2" xfId="23266"/>
    <cellStyle name="20% - Accent3 5 4 3 2 2 2" xfId="33302"/>
    <cellStyle name="20% - Accent3 5 4 3 2 3" xfId="29549"/>
    <cellStyle name="20% - Accent3 5 4 3 3" xfId="23195"/>
    <cellStyle name="20% - Accent3 5 4 3 3 2" xfId="33231"/>
    <cellStyle name="20% - Accent3 5 4 3 4" xfId="29451"/>
    <cellStyle name="20% - Accent3 5 4 4" xfId="15526"/>
    <cellStyle name="20% - Accent3 5 4 4 2" xfId="23267"/>
    <cellStyle name="20% - Accent3 5 4 4 2 2" xfId="33303"/>
    <cellStyle name="20% - Accent3 5 4 4 3" xfId="29550"/>
    <cellStyle name="20% - Accent3 5 4 5" xfId="22895"/>
    <cellStyle name="20% - Accent3 5 4 5 2" xfId="32931"/>
    <cellStyle name="20% - Accent3 5 4 6" xfId="27852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2"/>
    <cellStyle name="20% - Accent4" xfId="2138"/>
    <cellStyle name="20% - Accent4 10" xfId="6507"/>
    <cellStyle name="20% - Accent4 11" xfId="15530"/>
    <cellStyle name="20% - Accent4 12" xfId="24825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2 2 2" xfId="33304"/>
    <cellStyle name="20% - Accent4 5 3 2 2 3" xfId="29551"/>
    <cellStyle name="20% - Accent4 5 3 2 3" xfId="23023"/>
    <cellStyle name="20% - Accent4 5 3 2 3 2" xfId="33059"/>
    <cellStyle name="20% - Accent4 5 3 2 4" xfId="27980"/>
    <cellStyle name="20% - Accent4 5 3 3" xfId="15368"/>
    <cellStyle name="20% - Accent4 5 3 3 2" xfId="15540"/>
    <cellStyle name="20% - Accent4 5 3 3 2 2" xfId="23269"/>
    <cellStyle name="20% - Accent4 5 3 3 2 2 2" xfId="33305"/>
    <cellStyle name="20% - Accent4 5 3 3 2 3" xfId="29552"/>
    <cellStyle name="20% - Accent4 5 3 3 3" xfId="23173"/>
    <cellStyle name="20% - Accent4 5 3 3 3 2" xfId="33209"/>
    <cellStyle name="20% - Accent4 5 3 3 4" xfId="29429"/>
    <cellStyle name="20% - Accent4 5 3 4" xfId="15541"/>
    <cellStyle name="20% - Accent4 5 3 5" xfId="15542"/>
    <cellStyle name="20% - Accent4 5 3 5 2" xfId="23270"/>
    <cellStyle name="20% - Accent4 5 3 5 2 2" xfId="33306"/>
    <cellStyle name="20% - Accent4 5 3 5 3" xfId="29553"/>
    <cellStyle name="20% - Accent4 5 3 6" xfId="22873"/>
    <cellStyle name="20% - Accent4 5 3 6 2" xfId="32909"/>
    <cellStyle name="20% - Accent4 5 3 7" xfId="27825"/>
    <cellStyle name="20% - Accent4 5 4" xfId="13753"/>
    <cellStyle name="20% - Accent4 5 4 2" xfId="13943"/>
    <cellStyle name="20% - Accent4 5 4 2 2" xfId="15543"/>
    <cellStyle name="20% - Accent4 5 4 2 2 2" xfId="23271"/>
    <cellStyle name="20% - Accent4 5 4 2 2 2 2" xfId="33307"/>
    <cellStyle name="20% - Accent4 5 4 2 2 3" xfId="29554"/>
    <cellStyle name="20% - Accent4 5 4 2 3" xfId="23047"/>
    <cellStyle name="20% - Accent4 5 4 2 3 2" xfId="33083"/>
    <cellStyle name="20% - Accent4 5 4 2 4" xfId="28004"/>
    <cellStyle name="20% - Accent4 5 4 3" xfId="15392"/>
    <cellStyle name="20% - Accent4 5 4 3 2" xfId="15544"/>
    <cellStyle name="20% - Accent4 5 4 3 2 2" xfId="23272"/>
    <cellStyle name="20% - Accent4 5 4 3 2 2 2" xfId="33308"/>
    <cellStyle name="20% - Accent4 5 4 3 2 3" xfId="29555"/>
    <cellStyle name="20% - Accent4 5 4 3 3" xfId="23197"/>
    <cellStyle name="20% - Accent4 5 4 3 3 2" xfId="33233"/>
    <cellStyle name="20% - Accent4 5 4 3 4" xfId="29453"/>
    <cellStyle name="20% - Accent4 5 4 4" xfId="15545"/>
    <cellStyle name="20% - Accent4 5 4 4 2" xfId="23273"/>
    <cellStyle name="20% - Accent4 5 4 4 2 2" xfId="33309"/>
    <cellStyle name="20% - Accent4 5 4 4 3" xfId="29556"/>
    <cellStyle name="20% - Accent4 5 4 5" xfId="22897"/>
    <cellStyle name="20% - Accent4 5 4 5 2" xfId="32933"/>
    <cellStyle name="20% - Accent4 5 4 6" xfId="27854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3"/>
    <cellStyle name="20% - Accent5" xfId="2146"/>
    <cellStyle name="20% - Accent5 10" xfId="6515"/>
    <cellStyle name="20% - Accent5 11" xfId="15549"/>
    <cellStyle name="20% - Accent5 12" xfId="24826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2 2 2" xfId="33310"/>
    <cellStyle name="20% - Accent5 5 3 2 2 3" xfId="29557"/>
    <cellStyle name="20% - Accent5 5 3 2 3" xfId="23027"/>
    <cellStyle name="20% - Accent5 5 3 2 3 2" xfId="33063"/>
    <cellStyle name="20% - Accent5 5 3 2 4" xfId="27984"/>
    <cellStyle name="20% - Accent5 5 3 3" xfId="15372"/>
    <cellStyle name="20% - Accent5 5 3 3 2" xfId="15559"/>
    <cellStyle name="20% - Accent5 5 3 3 2 2" xfId="23275"/>
    <cellStyle name="20% - Accent5 5 3 3 2 2 2" xfId="33311"/>
    <cellStyle name="20% - Accent5 5 3 3 2 3" xfId="29558"/>
    <cellStyle name="20% - Accent5 5 3 3 3" xfId="23177"/>
    <cellStyle name="20% - Accent5 5 3 3 3 2" xfId="33213"/>
    <cellStyle name="20% - Accent5 5 3 3 4" xfId="29433"/>
    <cellStyle name="20% - Accent5 5 3 4" xfId="15560"/>
    <cellStyle name="20% - Accent5 5 3 5" xfId="15561"/>
    <cellStyle name="20% - Accent5 5 3 5 2" xfId="23276"/>
    <cellStyle name="20% - Accent5 5 3 5 2 2" xfId="33312"/>
    <cellStyle name="20% - Accent5 5 3 5 3" xfId="29559"/>
    <cellStyle name="20% - Accent5 5 3 6" xfId="22877"/>
    <cellStyle name="20% - Accent5 5 3 6 2" xfId="32913"/>
    <cellStyle name="20% - Accent5 5 3 7" xfId="27829"/>
    <cellStyle name="20% - Accent5 5 4" xfId="13755"/>
    <cellStyle name="20% - Accent5 5 4 2" xfId="13945"/>
    <cellStyle name="20% - Accent5 5 4 2 2" xfId="15562"/>
    <cellStyle name="20% - Accent5 5 4 2 2 2" xfId="23277"/>
    <cellStyle name="20% - Accent5 5 4 2 2 2 2" xfId="33313"/>
    <cellStyle name="20% - Accent5 5 4 2 2 3" xfId="29560"/>
    <cellStyle name="20% - Accent5 5 4 2 3" xfId="23049"/>
    <cellStyle name="20% - Accent5 5 4 2 3 2" xfId="33085"/>
    <cellStyle name="20% - Accent5 5 4 2 4" xfId="28006"/>
    <cellStyle name="20% - Accent5 5 4 3" xfId="15394"/>
    <cellStyle name="20% - Accent5 5 4 3 2" xfId="15563"/>
    <cellStyle name="20% - Accent5 5 4 3 2 2" xfId="23278"/>
    <cellStyle name="20% - Accent5 5 4 3 2 2 2" xfId="33314"/>
    <cellStyle name="20% - Accent5 5 4 3 2 3" xfId="29561"/>
    <cellStyle name="20% - Accent5 5 4 3 3" xfId="23199"/>
    <cellStyle name="20% - Accent5 5 4 3 3 2" xfId="33235"/>
    <cellStyle name="20% - Accent5 5 4 3 4" xfId="29455"/>
    <cellStyle name="20% - Accent5 5 4 4" xfId="15564"/>
    <cellStyle name="20% - Accent5 5 4 4 2" xfId="23279"/>
    <cellStyle name="20% - Accent5 5 4 4 2 2" xfId="33315"/>
    <cellStyle name="20% - Accent5 5 4 4 3" xfId="29562"/>
    <cellStyle name="20% - Accent5 5 4 5" xfId="22899"/>
    <cellStyle name="20% - Accent5 5 4 5 2" xfId="32935"/>
    <cellStyle name="20% - Accent5 5 4 6" xfId="27856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4"/>
    <cellStyle name="20% - Accent6" xfId="2154"/>
    <cellStyle name="20% - Accent6 10" xfId="6523"/>
    <cellStyle name="20% - Accent6 11" xfId="15568"/>
    <cellStyle name="20% - Accent6 12" xfId="24827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2 2 2" xfId="33316"/>
    <cellStyle name="20% - Accent6 5 3 2 2 3" xfId="29563"/>
    <cellStyle name="20% - Accent6 5 3 2 3" xfId="23032"/>
    <cellStyle name="20% - Accent6 5 3 2 3 2" xfId="33068"/>
    <cellStyle name="20% - Accent6 5 3 2 4" xfId="27989"/>
    <cellStyle name="20% - Accent6 5 3 3" xfId="15377"/>
    <cellStyle name="20% - Accent6 5 3 3 2" xfId="15576"/>
    <cellStyle name="20% - Accent6 5 3 3 2 2" xfId="23281"/>
    <cellStyle name="20% - Accent6 5 3 3 2 2 2" xfId="33317"/>
    <cellStyle name="20% - Accent6 5 3 3 2 3" xfId="29564"/>
    <cellStyle name="20% - Accent6 5 3 3 3" xfId="23182"/>
    <cellStyle name="20% - Accent6 5 3 3 3 2" xfId="33218"/>
    <cellStyle name="20% - Accent6 5 3 3 4" xfId="29438"/>
    <cellStyle name="20% - Accent6 5 3 4" xfId="15577"/>
    <cellStyle name="20% - Accent6 5 3 5" xfId="15578"/>
    <cellStyle name="20% - Accent6 5 3 5 2" xfId="23282"/>
    <cellStyle name="20% - Accent6 5 3 5 2 2" xfId="33318"/>
    <cellStyle name="20% - Accent6 5 3 5 3" xfId="29565"/>
    <cellStyle name="20% - Accent6 5 3 6" xfId="22882"/>
    <cellStyle name="20% - Accent6 5 3 6 2" xfId="32918"/>
    <cellStyle name="20% - Accent6 5 3 7" xfId="27838"/>
    <cellStyle name="20% - Accent6 5 4" xfId="13757"/>
    <cellStyle name="20% - Accent6 5 4 2" xfId="13947"/>
    <cellStyle name="20% - Accent6 5 4 2 2" xfId="15579"/>
    <cellStyle name="20% - Accent6 5 4 2 2 2" xfId="23283"/>
    <cellStyle name="20% - Accent6 5 4 2 2 2 2" xfId="33319"/>
    <cellStyle name="20% - Accent6 5 4 2 2 3" xfId="29566"/>
    <cellStyle name="20% - Accent6 5 4 2 3" xfId="23051"/>
    <cellStyle name="20% - Accent6 5 4 2 3 2" xfId="33087"/>
    <cellStyle name="20% - Accent6 5 4 2 4" xfId="28008"/>
    <cellStyle name="20% - Accent6 5 4 3" xfId="15396"/>
    <cellStyle name="20% - Accent6 5 4 3 2" xfId="15580"/>
    <cellStyle name="20% - Accent6 5 4 3 2 2" xfId="23284"/>
    <cellStyle name="20% - Accent6 5 4 3 2 2 2" xfId="33320"/>
    <cellStyle name="20% - Accent6 5 4 3 2 3" xfId="29567"/>
    <cellStyle name="20% - Accent6 5 4 3 3" xfId="23201"/>
    <cellStyle name="20% - Accent6 5 4 3 3 2" xfId="33237"/>
    <cellStyle name="20% - Accent6 5 4 3 4" xfId="29457"/>
    <cellStyle name="20% - Accent6 5 4 4" xfId="15581"/>
    <cellStyle name="20% - Accent6 5 4 4 2" xfId="23285"/>
    <cellStyle name="20% - Accent6 5 4 4 2 2" xfId="33321"/>
    <cellStyle name="20% - Accent6 5 4 4 3" xfId="29568"/>
    <cellStyle name="20% - Accent6 5 4 5" xfId="22901"/>
    <cellStyle name="20% - Accent6 5 4 5 2" xfId="32937"/>
    <cellStyle name="20% - Accent6 5 4 6" xfId="27858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5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12" xfId="24828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2 2 2" xfId="33322"/>
    <cellStyle name="40% - Accent1 5 3 2 2 3" xfId="29569"/>
    <cellStyle name="40% - Accent1 5 3 2 3" xfId="23024"/>
    <cellStyle name="40% - Accent1 5 3 2 3 2" xfId="33060"/>
    <cellStyle name="40% - Accent1 5 3 2 4" xfId="27981"/>
    <cellStyle name="40% - Accent1 5 3 3" xfId="15369"/>
    <cellStyle name="40% - Accent1 5 3 3 2" xfId="15595"/>
    <cellStyle name="40% - Accent1 5 3 3 2 2" xfId="23287"/>
    <cellStyle name="40% - Accent1 5 3 3 2 2 2" xfId="33323"/>
    <cellStyle name="40% - Accent1 5 3 3 2 3" xfId="29570"/>
    <cellStyle name="40% - Accent1 5 3 3 3" xfId="23174"/>
    <cellStyle name="40% - Accent1 5 3 3 3 2" xfId="33210"/>
    <cellStyle name="40% - Accent1 5 3 3 4" xfId="29430"/>
    <cellStyle name="40% - Accent1 5 3 4" xfId="15596"/>
    <cellStyle name="40% - Accent1 5 3 5" xfId="15597"/>
    <cellStyle name="40% - Accent1 5 3 5 2" xfId="23288"/>
    <cellStyle name="40% - Accent1 5 3 5 2 2" xfId="33324"/>
    <cellStyle name="40% - Accent1 5 3 5 3" xfId="29571"/>
    <cellStyle name="40% - Accent1 5 3 6" xfId="22874"/>
    <cellStyle name="40% - Accent1 5 3 6 2" xfId="32910"/>
    <cellStyle name="40% - Accent1 5 3 7" xfId="27826"/>
    <cellStyle name="40% - Accent1 5 4" xfId="13748"/>
    <cellStyle name="40% - Accent1 5 4 2" xfId="13938"/>
    <cellStyle name="40% - Accent1 5 4 2 2" xfId="15598"/>
    <cellStyle name="40% - Accent1 5 4 2 2 2" xfId="23289"/>
    <cellStyle name="40% - Accent1 5 4 2 2 2 2" xfId="33325"/>
    <cellStyle name="40% - Accent1 5 4 2 2 3" xfId="29572"/>
    <cellStyle name="40% - Accent1 5 4 2 3" xfId="23042"/>
    <cellStyle name="40% - Accent1 5 4 2 3 2" xfId="33078"/>
    <cellStyle name="40% - Accent1 5 4 2 4" xfId="27999"/>
    <cellStyle name="40% - Accent1 5 4 3" xfId="15387"/>
    <cellStyle name="40% - Accent1 5 4 3 2" xfId="15599"/>
    <cellStyle name="40% - Accent1 5 4 3 2 2" xfId="23290"/>
    <cellStyle name="40% - Accent1 5 4 3 2 2 2" xfId="33326"/>
    <cellStyle name="40% - Accent1 5 4 3 2 3" xfId="29573"/>
    <cellStyle name="40% - Accent1 5 4 3 3" xfId="23192"/>
    <cellStyle name="40% - Accent1 5 4 3 3 2" xfId="33228"/>
    <cellStyle name="40% - Accent1 5 4 3 4" xfId="29448"/>
    <cellStyle name="40% - Accent1 5 4 4" xfId="15600"/>
    <cellStyle name="40% - Accent1 5 4 4 2" xfId="23291"/>
    <cellStyle name="40% - Accent1 5 4 4 2 2" xfId="33327"/>
    <cellStyle name="40% - Accent1 5 4 4 3" xfId="29574"/>
    <cellStyle name="40% - Accent1 5 4 5" xfId="22892"/>
    <cellStyle name="40% - Accent1 5 4 5 2" xfId="32928"/>
    <cellStyle name="40% - Accent1 5 4 6" xfId="27849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16"/>
    <cellStyle name="40% - Accent2" xfId="2172"/>
    <cellStyle name="40% - Accent2 10" xfId="6537"/>
    <cellStyle name="40% - Accent2 11" xfId="15604"/>
    <cellStyle name="40% - Accent2 12" xfId="24829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2 2 2" xfId="33328"/>
    <cellStyle name="40% - Accent2 5 3 2 2 3" xfId="29575"/>
    <cellStyle name="40% - Accent2 5 3 2 3" xfId="23028"/>
    <cellStyle name="40% - Accent2 5 3 2 3 2" xfId="33064"/>
    <cellStyle name="40% - Accent2 5 3 2 4" xfId="27985"/>
    <cellStyle name="40% - Accent2 5 3 3" xfId="15373"/>
    <cellStyle name="40% - Accent2 5 3 3 2" xfId="15614"/>
    <cellStyle name="40% - Accent2 5 3 3 2 2" xfId="23293"/>
    <cellStyle name="40% - Accent2 5 3 3 2 2 2" xfId="33329"/>
    <cellStyle name="40% - Accent2 5 3 3 2 3" xfId="29576"/>
    <cellStyle name="40% - Accent2 5 3 3 3" xfId="23178"/>
    <cellStyle name="40% - Accent2 5 3 3 3 2" xfId="33214"/>
    <cellStyle name="40% - Accent2 5 3 3 4" xfId="29434"/>
    <cellStyle name="40% - Accent2 5 3 4" xfId="15615"/>
    <cellStyle name="40% - Accent2 5 3 5" xfId="15616"/>
    <cellStyle name="40% - Accent2 5 3 5 2" xfId="23294"/>
    <cellStyle name="40% - Accent2 5 3 5 2 2" xfId="33330"/>
    <cellStyle name="40% - Accent2 5 3 5 3" xfId="29577"/>
    <cellStyle name="40% - Accent2 5 3 6" xfId="22878"/>
    <cellStyle name="40% - Accent2 5 3 6 2" xfId="32914"/>
    <cellStyle name="40% - Accent2 5 3 7" xfId="27832"/>
    <cellStyle name="40% - Accent2 5 4" xfId="13750"/>
    <cellStyle name="40% - Accent2 5 4 2" xfId="13940"/>
    <cellStyle name="40% - Accent2 5 4 2 2" xfId="15617"/>
    <cellStyle name="40% - Accent2 5 4 2 2 2" xfId="23295"/>
    <cellStyle name="40% - Accent2 5 4 2 2 2 2" xfId="33331"/>
    <cellStyle name="40% - Accent2 5 4 2 2 3" xfId="29578"/>
    <cellStyle name="40% - Accent2 5 4 2 3" xfId="23044"/>
    <cellStyle name="40% - Accent2 5 4 2 3 2" xfId="33080"/>
    <cellStyle name="40% - Accent2 5 4 2 4" xfId="28001"/>
    <cellStyle name="40% - Accent2 5 4 3" xfId="15389"/>
    <cellStyle name="40% - Accent2 5 4 3 2" xfId="15618"/>
    <cellStyle name="40% - Accent2 5 4 3 2 2" xfId="23296"/>
    <cellStyle name="40% - Accent2 5 4 3 2 2 2" xfId="33332"/>
    <cellStyle name="40% - Accent2 5 4 3 2 3" xfId="29579"/>
    <cellStyle name="40% - Accent2 5 4 3 3" xfId="23194"/>
    <cellStyle name="40% - Accent2 5 4 3 3 2" xfId="33230"/>
    <cellStyle name="40% - Accent2 5 4 3 4" xfId="29450"/>
    <cellStyle name="40% - Accent2 5 4 4" xfId="15619"/>
    <cellStyle name="40% - Accent2 5 4 4 2" xfId="23297"/>
    <cellStyle name="40% - Accent2 5 4 4 2 2" xfId="33333"/>
    <cellStyle name="40% - Accent2 5 4 4 3" xfId="29580"/>
    <cellStyle name="40% - Accent2 5 4 5" xfId="22894"/>
    <cellStyle name="40% - Accent2 5 4 5 2" xfId="32930"/>
    <cellStyle name="40% - Accent2 5 4 6" xfId="27851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17"/>
    <cellStyle name="40% - Accent3" xfId="2180"/>
    <cellStyle name="40% - Accent3 10" xfId="6545"/>
    <cellStyle name="40% - Accent3 11" xfId="15623"/>
    <cellStyle name="40% - Accent3 12" xfId="24830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2 2 2" xfId="33334"/>
    <cellStyle name="40% - Accent3 5 3 2 2 3" xfId="29581"/>
    <cellStyle name="40% - Accent3 5 3 2 3" xfId="23036"/>
    <cellStyle name="40% - Accent3 5 3 2 3 2" xfId="33072"/>
    <cellStyle name="40% - Accent3 5 3 2 4" xfId="27993"/>
    <cellStyle name="40% - Accent3 5 3 3" xfId="15381"/>
    <cellStyle name="40% - Accent3 5 3 3 2" xfId="15633"/>
    <cellStyle name="40% - Accent3 5 3 3 2 2" xfId="23299"/>
    <cellStyle name="40% - Accent3 5 3 3 2 2 2" xfId="33335"/>
    <cellStyle name="40% - Accent3 5 3 3 2 3" xfId="29582"/>
    <cellStyle name="40% - Accent3 5 3 3 3" xfId="23186"/>
    <cellStyle name="40% - Accent3 5 3 3 3 2" xfId="33222"/>
    <cellStyle name="40% - Accent3 5 3 3 4" xfId="29442"/>
    <cellStyle name="40% - Accent3 5 3 4" xfId="15634"/>
    <cellStyle name="40% - Accent3 5 3 5" xfId="15635"/>
    <cellStyle name="40% - Accent3 5 3 5 2" xfId="23300"/>
    <cellStyle name="40% - Accent3 5 3 5 2 2" xfId="33336"/>
    <cellStyle name="40% - Accent3 5 3 5 3" xfId="29583"/>
    <cellStyle name="40% - Accent3 5 3 6" xfId="22886"/>
    <cellStyle name="40% - Accent3 5 3 6 2" xfId="32922"/>
    <cellStyle name="40% - Accent3 5 3 7" xfId="27843"/>
    <cellStyle name="40% - Accent3 5 4" xfId="13752"/>
    <cellStyle name="40% - Accent3 5 4 2" xfId="13942"/>
    <cellStyle name="40% - Accent3 5 4 2 2" xfId="15636"/>
    <cellStyle name="40% - Accent3 5 4 2 2 2" xfId="23301"/>
    <cellStyle name="40% - Accent3 5 4 2 2 2 2" xfId="33337"/>
    <cellStyle name="40% - Accent3 5 4 2 2 3" xfId="29584"/>
    <cellStyle name="40% - Accent3 5 4 2 3" xfId="23046"/>
    <cellStyle name="40% - Accent3 5 4 2 3 2" xfId="33082"/>
    <cellStyle name="40% - Accent3 5 4 2 4" xfId="28003"/>
    <cellStyle name="40% - Accent3 5 4 3" xfId="15391"/>
    <cellStyle name="40% - Accent3 5 4 3 2" xfId="15637"/>
    <cellStyle name="40% - Accent3 5 4 3 2 2" xfId="23302"/>
    <cellStyle name="40% - Accent3 5 4 3 2 2 2" xfId="33338"/>
    <cellStyle name="40% - Accent3 5 4 3 2 3" xfId="29585"/>
    <cellStyle name="40% - Accent3 5 4 3 3" xfId="23196"/>
    <cellStyle name="40% - Accent3 5 4 3 3 2" xfId="33232"/>
    <cellStyle name="40% - Accent3 5 4 3 4" xfId="29452"/>
    <cellStyle name="40% - Accent3 5 4 4" xfId="15638"/>
    <cellStyle name="40% - Accent3 5 4 4 2" xfId="23303"/>
    <cellStyle name="40% - Accent3 5 4 4 2 2" xfId="33339"/>
    <cellStyle name="40% - Accent3 5 4 4 3" xfId="29586"/>
    <cellStyle name="40% - Accent3 5 4 5" xfId="22896"/>
    <cellStyle name="40% - Accent3 5 4 5 2" xfId="32932"/>
    <cellStyle name="40% - Accent3 5 4 6" xfId="27853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18"/>
    <cellStyle name="40% - Accent4" xfId="2188"/>
    <cellStyle name="40% - Accent4 10" xfId="6553"/>
    <cellStyle name="40% - Accent4 11" xfId="15642"/>
    <cellStyle name="40% - Accent4 12" xfId="24831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2 2 2" xfId="33340"/>
    <cellStyle name="40% - Accent4 5 3 2 2 3" xfId="29587"/>
    <cellStyle name="40% - Accent4 5 3 2 3" xfId="23035"/>
    <cellStyle name="40% - Accent4 5 3 2 3 2" xfId="33071"/>
    <cellStyle name="40% - Accent4 5 3 2 4" xfId="27992"/>
    <cellStyle name="40% - Accent4 5 3 3" xfId="15380"/>
    <cellStyle name="40% - Accent4 5 3 3 2" xfId="15652"/>
    <cellStyle name="40% - Accent4 5 3 3 2 2" xfId="23305"/>
    <cellStyle name="40% - Accent4 5 3 3 2 2 2" xfId="33341"/>
    <cellStyle name="40% - Accent4 5 3 3 2 3" xfId="29588"/>
    <cellStyle name="40% - Accent4 5 3 3 3" xfId="23185"/>
    <cellStyle name="40% - Accent4 5 3 3 3 2" xfId="33221"/>
    <cellStyle name="40% - Accent4 5 3 3 4" xfId="29441"/>
    <cellStyle name="40% - Accent4 5 3 4" xfId="15653"/>
    <cellStyle name="40% - Accent4 5 3 5" xfId="15654"/>
    <cellStyle name="40% - Accent4 5 3 5 2" xfId="23306"/>
    <cellStyle name="40% - Accent4 5 3 5 2 2" xfId="33342"/>
    <cellStyle name="40% - Accent4 5 3 5 3" xfId="29589"/>
    <cellStyle name="40% - Accent4 5 3 6" xfId="22885"/>
    <cellStyle name="40% - Accent4 5 3 6 2" xfId="32921"/>
    <cellStyle name="40% - Accent4 5 3 7" xfId="27842"/>
    <cellStyle name="40% - Accent4 5 4" xfId="13754"/>
    <cellStyle name="40% - Accent4 5 4 2" xfId="13944"/>
    <cellStyle name="40% - Accent4 5 4 2 2" xfId="15655"/>
    <cellStyle name="40% - Accent4 5 4 2 2 2" xfId="23307"/>
    <cellStyle name="40% - Accent4 5 4 2 2 2 2" xfId="33343"/>
    <cellStyle name="40% - Accent4 5 4 2 2 3" xfId="29590"/>
    <cellStyle name="40% - Accent4 5 4 2 3" xfId="23048"/>
    <cellStyle name="40% - Accent4 5 4 2 3 2" xfId="33084"/>
    <cellStyle name="40% - Accent4 5 4 2 4" xfId="28005"/>
    <cellStyle name="40% - Accent4 5 4 3" xfId="15393"/>
    <cellStyle name="40% - Accent4 5 4 3 2" xfId="15656"/>
    <cellStyle name="40% - Accent4 5 4 3 2 2" xfId="23308"/>
    <cellStyle name="40% - Accent4 5 4 3 2 2 2" xfId="33344"/>
    <cellStyle name="40% - Accent4 5 4 3 2 3" xfId="29591"/>
    <cellStyle name="40% - Accent4 5 4 3 3" xfId="23198"/>
    <cellStyle name="40% - Accent4 5 4 3 3 2" xfId="33234"/>
    <cellStyle name="40% - Accent4 5 4 3 4" xfId="29454"/>
    <cellStyle name="40% - Accent4 5 4 4" xfId="15657"/>
    <cellStyle name="40% - Accent4 5 4 4 2" xfId="23309"/>
    <cellStyle name="40% - Accent4 5 4 4 2 2" xfId="33345"/>
    <cellStyle name="40% - Accent4 5 4 4 3" xfId="29592"/>
    <cellStyle name="40% - Accent4 5 4 5" xfId="22898"/>
    <cellStyle name="40% - Accent4 5 4 5 2" xfId="32934"/>
    <cellStyle name="40% - Accent4 5 4 6" xfId="27855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19"/>
    <cellStyle name="40% - Accent5" xfId="2196"/>
    <cellStyle name="40% - Accent5 10" xfId="6561"/>
    <cellStyle name="40% - Accent5 11" xfId="15661"/>
    <cellStyle name="40% - Accent5 12" xfId="24832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2 2 2" xfId="33346"/>
    <cellStyle name="40% - Accent5 5 3 2 2 3" xfId="29593"/>
    <cellStyle name="40% - Accent5 5 3 2 3" xfId="23022"/>
    <cellStyle name="40% - Accent5 5 3 2 3 2" xfId="33058"/>
    <cellStyle name="40% - Accent5 5 3 2 4" xfId="27979"/>
    <cellStyle name="40% - Accent5 5 3 3" xfId="15367"/>
    <cellStyle name="40% - Accent5 5 3 3 2" xfId="15671"/>
    <cellStyle name="40% - Accent5 5 3 3 2 2" xfId="23311"/>
    <cellStyle name="40% - Accent5 5 3 3 2 2 2" xfId="33347"/>
    <cellStyle name="40% - Accent5 5 3 3 2 3" xfId="29594"/>
    <cellStyle name="40% - Accent5 5 3 3 3" xfId="23172"/>
    <cellStyle name="40% - Accent5 5 3 3 3 2" xfId="33208"/>
    <cellStyle name="40% - Accent5 5 3 3 4" xfId="29428"/>
    <cellStyle name="40% - Accent5 5 3 4" xfId="15672"/>
    <cellStyle name="40% - Accent5 5 3 5" xfId="15673"/>
    <cellStyle name="40% - Accent5 5 3 5 2" xfId="23312"/>
    <cellStyle name="40% - Accent5 5 3 5 2 2" xfId="33348"/>
    <cellStyle name="40% - Accent5 5 3 5 3" xfId="29595"/>
    <cellStyle name="40% - Accent5 5 3 6" xfId="22872"/>
    <cellStyle name="40% - Accent5 5 3 6 2" xfId="32908"/>
    <cellStyle name="40% - Accent5 5 3 7" xfId="27824"/>
    <cellStyle name="40% - Accent5 5 4" xfId="13756"/>
    <cellStyle name="40% - Accent5 5 4 2" xfId="13946"/>
    <cellStyle name="40% - Accent5 5 4 2 2" xfId="15674"/>
    <cellStyle name="40% - Accent5 5 4 2 2 2" xfId="23313"/>
    <cellStyle name="40% - Accent5 5 4 2 2 2 2" xfId="33349"/>
    <cellStyle name="40% - Accent5 5 4 2 2 3" xfId="29596"/>
    <cellStyle name="40% - Accent5 5 4 2 3" xfId="23050"/>
    <cellStyle name="40% - Accent5 5 4 2 3 2" xfId="33086"/>
    <cellStyle name="40% - Accent5 5 4 2 4" xfId="28007"/>
    <cellStyle name="40% - Accent5 5 4 3" xfId="15395"/>
    <cellStyle name="40% - Accent5 5 4 3 2" xfId="15675"/>
    <cellStyle name="40% - Accent5 5 4 3 2 2" xfId="23314"/>
    <cellStyle name="40% - Accent5 5 4 3 2 2 2" xfId="33350"/>
    <cellStyle name="40% - Accent5 5 4 3 2 3" xfId="29597"/>
    <cellStyle name="40% - Accent5 5 4 3 3" xfId="23200"/>
    <cellStyle name="40% - Accent5 5 4 3 3 2" xfId="33236"/>
    <cellStyle name="40% - Accent5 5 4 3 4" xfId="29456"/>
    <cellStyle name="40% - Accent5 5 4 4" xfId="15676"/>
    <cellStyle name="40% - Accent5 5 4 4 2" xfId="23315"/>
    <cellStyle name="40% - Accent5 5 4 4 2 2" xfId="33351"/>
    <cellStyle name="40% - Accent5 5 4 4 3" xfId="29598"/>
    <cellStyle name="40% - Accent5 5 4 5" xfId="22900"/>
    <cellStyle name="40% - Accent5 5 4 5 2" xfId="32936"/>
    <cellStyle name="40% - Accent5 5 4 6" xfId="27857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20"/>
    <cellStyle name="40% - Accent6" xfId="2204"/>
    <cellStyle name="40% - Accent6 10" xfId="6569"/>
    <cellStyle name="40% - Accent6 11" xfId="15680"/>
    <cellStyle name="40% - Accent6 12" xfId="24833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2 2 2" xfId="33352"/>
    <cellStyle name="40% - Accent6 5 3 2 2 3" xfId="29599"/>
    <cellStyle name="40% - Accent6 5 3 2 3" xfId="23026"/>
    <cellStyle name="40% - Accent6 5 3 2 3 2" xfId="33062"/>
    <cellStyle name="40% - Accent6 5 3 2 4" xfId="27983"/>
    <cellStyle name="40% - Accent6 5 3 3" xfId="15371"/>
    <cellStyle name="40% - Accent6 5 3 3 2" xfId="15690"/>
    <cellStyle name="40% - Accent6 5 3 3 2 2" xfId="23317"/>
    <cellStyle name="40% - Accent6 5 3 3 2 2 2" xfId="33353"/>
    <cellStyle name="40% - Accent6 5 3 3 2 3" xfId="29600"/>
    <cellStyle name="40% - Accent6 5 3 3 3" xfId="23176"/>
    <cellStyle name="40% - Accent6 5 3 3 3 2" xfId="33212"/>
    <cellStyle name="40% - Accent6 5 3 3 4" xfId="29432"/>
    <cellStyle name="40% - Accent6 5 3 4" xfId="15691"/>
    <cellStyle name="40% - Accent6 5 3 5" xfId="15692"/>
    <cellStyle name="40% - Accent6 5 3 5 2" xfId="23318"/>
    <cellStyle name="40% - Accent6 5 3 5 2 2" xfId="33354"/>
    <cellStyle name="40% - Accent6 5 3 5 3" xfId="29601"/>
    <cellStyle name="40% - Accent6 5 3 6" xfId="22876"/>
    <cellStyle name="40% - Accent6 5 3 6 2" xfId="32912"/>
    <cellStyle name="40% - Accent6 5 3 7" xfId="27828"/>
    <cellStyle name="40% - Accent6 5 4" xfId="13758"/>
    <cellStyle name="40% - Accent6 5 4 2" xfId="13948"/>
    <cellStyle name="40% - Accent6 5 4 2 2" xfId="15693"/>
    <cellStyle name="40% - Accent6 5 4 2 2 2" xfId="23319"/>
    <cellStyle name="40% - Accent6 5 4 2 2 2 2" xfId="33355"/>
    <cellStyle name="40% - Accent6 5 4 2 2 3" xfId="29602"/>
    <cellStyle name="40% - Accent6 5 4 2 3" xfId="23052"/>
    <cellStyle name="40% - Accent6 5 4 2 3 2" xfId="33088"/>
    <cellStyle name="40% - Accent6 5 4 2 4" xfId="28009"/>
    <cellStyle name="40% - Accent6 5 4 3" xfId="15397"/>
    <cellStyle name="40% - Accent6 5 4 3 2" xfId="15694"/>
    <cellStyle name="40% - Accent6 5 4 3 2 2" xfId="23320"/>
    <cellStyle name="40% - Accent6 5 4 3 2 2 2" xfId="33356"/>
    <cellStyle name="40% - Accent6 5 4 3 2 3" xfId="29603"/>
    <cellStyle name="40% - Accent6 5 4 3 3" xfId="23202"/>
    <cellStyle name="40% - Accent6 5 4 3 3 2" xfId="33238"/>
    <cellStyle name="40% - Accent6 5 4 3 4" xfId="29458"/>
    <cellStyle name="40% - Accent6 5 4 4" xfId="15695"/>
    <cellStyle name="40% - Accent6 5 4 4 2" xfId="23321"/>
    <cellStyle name="40% - Accent6 5 4 4 2 2" xfId="33357"/>
    <cellStyle name="40% - Accent6 5 4 4 3" xfId="29604"/>
    <cellStyle name="40% - Accent6 5 4 5" xfId="22902"/>
    <cellStyle name="40% - Accent6 5 4 5 2" xfId="32938"/>
    <cellStyle name="40% - Accent6 5 4 6" xfId="27859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1"/>
    <cellStyle name="60% - Accent1" xfId="2212"/>
    <cellStyle name="60% - Accent1 10" xfId="15699"/>
    <cellStyle name="60% - Accent1 11" xfId="24834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2"/>
    <cellStyle name="60% - Accent2" xfId="2218"/>
    <cellStyle name="60% - Accent2 10" xfId="15714"/>
    <cellStyle name="60% - Accent2 11" xfId="24835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3"/>
    <cellStyle name="60% - Accent3" xfId="2224"/>
    <cellStyle name="60% - Accent3 10" xfId="15729"/>
    <cellStyle name="60% - Accent3 11" xfId="24836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4"/>
    <cellStyle name="60% - Accent4" xfId="2230"/>
    <cellStyle name="60% - Accent4 10" xfId="15744"/>
    <cellStyle name="60% - Accent4 11" xfId="24837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5"/>
    <cellStyle name="60% - Accent5" xfId="2236"/>
    <cellStyle name="60% - Accent5 10" xfId="15759"/>
    <cellStyle name="60% - Accent5 11" xfId="24838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26"/>
    <cellStyle name="60% - Accent6" xfId="2242"/>
    <cellStyle name="60% - Accent6 10" xfId="15774"/>
    <cellStyle name="60% - Accent6 11" xfId="24839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27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11" xfId="24840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28"/>
    <cellStyle name="Accent2" xfId="2269"/>
    <cellStyle name="Accent2 10" xfId="15804"/>
    <cellStyle name="Accent2 11" xfId="24841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29"/>
    <cellStyle name="Accent3" xfId="2275"/>
    <cellStyle name="Accent3 10" xfId="15817"/>
    <cellStyle name="Accent3 11" xfId="24842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30"/>
    <cellStyle name="Accent4" xfId="2281"/>
    <cellStyle name="Accent4 10" xfId="15832"/>
    <cellStyle name="Accent4 11" xfId="24843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1"/>
    <cellStyle name="Accent5" xfId="2287"/>
    <cellStyle name="Accent5 10" xfId="15847"/>
    <cellStyle name="Accent5 11" xfId="24844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2"/>
    <cellStyle name="Accent6" xfId="2293"/>
    <cellStyle name="Accent6 10" xfId="15860"/>
    <cellStyle name="Accent6 11" xfId="24845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3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11" xfId="24846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4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10" xfId="24847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2 2 2" xfId="32391"/>
    <cellStyle name="BMVComma 2 2 2 2 3" xfId="28882"/>
    <cellStyle name="BMVComma 2 2 2 3" xfId="18486"/>
    <cellStyle name="BMVComma 2 2 2 3 2" xfId="30614"/>
    <cellStyle name="BMVComma 2 2 2 4" xfId="21168"/>
    <cellStyle name="BMVComma 2 2 2 4 2" xfId="31214"/>
    <cellStyle name="BMVComma 2 2 2 5" xfId="26377"/>
    <cellStyle name="BMVComma 2 2 3" xfId="9584"/>
    <cellStyle name="BMVComma 2 2 3 2" xfId="14188"/>
    <cellStyle name="BMVComma 2 2 3 2 2" xfId="28249"/>
    <cellStyle name="BMVComma 2 2 3 3" xfId="21758"/>
    <cellStyle name="BMVComma 2 2 3 3 2" xfId="31798"/>
    <cellStyle name="BMVComma 2 2 3 4" xfId="25744"/>
    <cellStyle name="BMVComma 2 2 4" xfId="18415"/>
    <cellStyle name="BMVComma 2 2 4 2" xfId="30543"/>
    <cellStyle name="BMVComma 2 2 5" xfId="24410"/>
    <cellStyle name="BMVComma 2 2 5 2" xfId="34446"/>
    <cellStyle name="BMVComma 2 2 6" xfId="25497"/>
    <cellStyle name="BMVComma 2 3" xfId="10006"/>
    <cellStyle name="BMVComma 2 3 2" xfId="14603"/>
    <cellStyle name="BMVComma 2 3 2 2" xfId="22187"/>
    <cellStyle name="BMVComma 2 3 2 2 2" xfId="32225"/>
    <cellStyle name="BMVComma 2 3 2 3" xfId="28664"/>
    <cellStyle name="BMVComma 2 3 3" xfId="18467"/>
    <cellStyle name="BMVComma 2 3 3 2" xfId="30595"/>
    <cellStyle name="BMVComma 2 3 4" xfId="20995"/>
    <cellStyle name="BMVComma 2 3 4 2" xfId="31048"/>
    <cellStyle name="BMVComma 2 3 5" xfId="26159"/>
    <cellStyle name="BMVComma 2 4" xfId="9306"/>
    <cellStyle name="BMVComma 2 4 2" xfId="13995"/>
    <cellStyle name="BMVComma 2 4 2 2" xfId="28056"/>
    <cellStyle name="BMVComma 2 4 3" xfId="21577"/>
    <cellStyle name="BMVComma 2 4 3 2" xfId="31619"/>
    <cellStyle name="BMVComma 2 4 4" xfId="25551"/>
    <cellStyle name="BMVComma 2 5" xfId="18347"/>
    <cellStyle name="BMVComma 2 5 2" xfId="20902"/>
    <cellStyle name="BMVComma 2 5 2 2" xfId="30959"/>
    <cellStyle name="BMVComma 2 5 3" xfId="30475"/>
    <cellStyle name="BMVComma 2 6" xfId="11803"/>
    <cellStyle name="BMVComma 2 6 2" xfId="27037"/>
    <cellStyle name="BMVComma 2 7" xfId="23807"/>
    <cellStyle name="BMVComma 2 7 2" xfId="33843"/>
    <cellStyle name="BMVComma 2 8" xfId="24890"/>
    <cellStyle name="BMVComma 3" xfId="3836"/>
    <cellStyle name="BMVComma 3 2" xfId="10091"/>
    <cellStyle name="BMVComma 3 2 2" xfId="10856"/>
    <cellStyle name="BMVComma 3 2 2 2" xfId="18022"/>
    <cellStyle name="BMVComma 3 2 2 2 2" xfId="30296"/>
    <cellStyle name="BMVComma 3 2 2 3" xfId="13545"/>
    <cellStyle name="BMVComma 3 2 2 3 2" xfId="27786"/>
    <cellStyle name="BMVComma 3 2 2 4" xfId="26936"/>
    <cellStyle name="BMVComma 3 2 3" xfId="14661"/>
    <cellStyle name="BMVComma 3 2 3 2" xfId="28722"/>
    <cellStyle name="BMVComma 3 2 4" xfId="26217"/>
    <cellStyle name="BMVComma 3 3" xfId="9366"/>
    <cellStyle name="BMVComma 3 3 2" xfId="14024"/>
    <cellStyle name="BMVComma 3 3 2 2" xfId="28085"/>
    <cellStyle name="BMVComma 3 3 3" xfId="21603"/>
    <cellStyle name="BMVComma 3 3 3 2" xfId="31644"/>
    <cellStyle name="BMVComma 3 3 4" xfId="25580"/>
    <cellStyle name="BMVComma 3 4" xfId="18366"/>
    <cellStyle name="BMVComma 3 4 2" xfId="20922"/>
    <cellStyle name="BMVComma 3 4 2 2" xfId="30978"/>
    <cellStyle name="BMVComma 3 4 3" xfId="30494"/>
    <cellStyle name="BMVComma 3 5" xfId="11820"/>
    <cellStyle name="BMVComma 3 5 2" xfId="27053"/>
    <cellStyle name="BMVComma 3 6" xfId="23831"/>
    <cellStyle name="BMVComma 3 6 2" xfId="33867"/>
    <cellStyle name="BMVComma 3 7" xfId="24906"/>
    <cellStyle name="BMVComma 4" xfId="3853"/>
    <cellStyle name="BMVComma 4 2" xfId="9990"/>
    <cellStyle name="BMVComma 4 2 2" xfId="10871"/>
    <cellStyle name="BMVComma 4 2 2 2" xfId="18439"/>
    <cellStyle name="BMVComma 4 2 2 2 2" xfId="30567"/>
    <cellStyle name="BMVComma 4 2 2 3" xfId="13558"/>
    <cellStyle name="BMVComma 4 2 2 3 2" xfId="27799"/>
    <cellStyle name="BMVComma 4 2 2 4" xfId="26949"/>
    <cellStyle name="BMVComma 4 2 3" xfId="14591"/>
    <cellStyle name="BMVComma 4 2 3 2" xfId="28652"/>
    <cellStyle name="BMVComma 4 2 4" xfId="26147"/>
    <cellStyle name="BMVComma 4 3" xfId="18007"/>
    <cellStyle name="BMVComma 4 3 2" xfId="18505"/>
    <cellStyle name="BMVComma 4 3 2 2" xfId="30632"/>
    <cellStyle name="BMVComma 4 3 3" xfId="22758"/>
    <cellStyle name="BMVComma 4 3 3 2" xfId="32794"/>
    <cellStyle name="BMVComma 4 3 4" xfId="30281"/>
    <cellStyle name="BMVComma 4 4" xfId="18385"/>
    <cellStyle name="BMVComma 4 4 2" xfId="20942"/>
    <cellStyle name="BMVComma 4 4 2 2" xfId="30997"/>
    <cellStyle name="BMVComma 4 4 3" xfId="30513"/>
    <cellStyle name="BMVComma 4 5" xfId="11831"/>
    <cellStyle name="BMVComma 4 5 2" xfId="27064"/>
    <cellStyle name="BMVComma 4 6" xfId="24382"/>
    <cellStyle name="BMVComma 4 6 2" xfId="34418"/>
    <cellStyle name="BMVComma 4 7" xfId="24919"/>
    <cellStyle name="BMVComma 5" xfId="6759"/>
    <cellStyle name="BMVComma 5 2" xfId="10083"/>
    <cellStyle name="BMVComma 5 2 2" xfId="14656"/>
    <cellStyle name="BMVComma 5 2 2 2" xfId="28717"/>
    <cellStyle name="BMVComma 5 2 3" xfId="22164"/>
    <cellStyle name="BMVComma 5 2 3 2" xfId="32203"/>
    <cellStyle name="BMVComma 5 2 4" xfId="26212"/>
    <cellStyle name="BMVComma 5 3" xfId="18403"/>
    <cellStyle name="BMVComma 5 3 2" xfId="20961"/>
    <cellStyle name="BMVComma 5 3 2 2" xfId="31015"/>
    <cellStyle name="BMVComma 5 3 3" xfId="30531"/>
    <cellStyle name="BMVComma 5 4" xfId="12528"/>
    <cellStyle name="BMVComma 5 4 2" xfId="27104"/>
    <cellStyle name="BMVComma 5 5" xfId="24376"/>
    <cellStyle name="BMVComma 5 5 2" xfId="34412"/>
    <cellStyle name="BMVComma 5 6" xfId="24937"/>
    <cellStyle name="BMVComma 6" xfId="9282"/>
    <cellStyle name="BMVComma 6 2" xfId="10832"/>
    <cellStyle name="BMVComma 6 2 2" xfId="18456"/>
    <cellStyle name="BMVComma 6 2 2 2" xfId="30584"/>
    <cellStyle name="BMVComma 6 2 3" xfId="13525"/>
    <cellStyle name="BMVComma 6 2 3 2" xfId="27766"/>
    <cellStyle name="BMVComma 6 2 4" xfId="26917"/>
    <cellStyle name="BMVComma 6 3" xfId="13973"/>
    <cellStyle name="BMVComma 6 3 2" xfId="28034"/>
    <cellStyle name="BMVComma 6 4" xfId="25529"/>
    <cellStyle name="BMVComma 7" xfId="18335"/>
    <cellStyle name="BMVComma 7 2" xfId="20890"/>
    <cellStyle name="BMVComma 7 2 2" xfId="30947"/>
    <cellStyle name="BMVComma 7 3" xfId="30463"/>
    <cellStyle name="BMVComma 8" xfId="11496"/>
    <cellStyle name="BMVComma 8 2" xfId="27010"/>
    <cellStyle name="BMVComma 9" xfId="23783"/>
    <cellStyle name="BMVComma 9 2" xfId="33819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13" xfId="24848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5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11" xfId="24849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36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10" xfId="24814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2 2 2" xfId="32254"/>
    <cellStyle name="Comma [0] 2 2 2 2 3" xfId="28746"/>
    <cellStyle name="Comma [0] 2 2 2 3" xfId="21030"/>
    <cellStyle name="Comma [0] 2 2 2 3 2" xfId="31077"/>
    <cellStyle name="Comma [0] 2 2 2 4" xfId="26241"/>
    <cellStyle name="Comma [0] 2 2 3" xfId="9403"/>
    <cellStyle name="Comma [0] 2 2 3 2" xfId="14050"/>
    <cellStyle name="Comma [0] 2 2 3 2 2" xfId="28111"/>
    <cellStyle name="Comma [0] 2 2 3 3" xfId="21600"/>
    <cellStyle name="Comma [0] 2 2 3 3 2" xfId="31641"/>
    <cellStyle name="Comma [0] 2 2 3 4" xfId="25606"/>
    <cellStyle name="Comma [0] 2 2 4" xfId="18531"/>
    <cellStyle name="Comma [0] 2 2 4 2" xfId="30658"/>
    <cellStyle name="Comma [0] 2 2 5" xfId="24405"/>
    <cellStyle name="Comma [0] 2 2 5 2" xfId="34441"/>
    <cellStyle name="Comma [0] 2 2 6" xfId="25498"/>
    <cellStyle name="Comma [0] 2 3" xfId="10058"/>
    <cellStyle name="Comma [0] 2 3 2" xfId="14639"/>
    <cellStyle name="Comma [0] 2 3 2 2" xfId="22186"/>
    <cellStyle name="Comma [0] 2 3 2 2 2" xfId="32224"/>
    <cellStyle name="Comma [0] 2 3 2 3" xfId="28700"/>
    <cellStyle name="Comma [0] 2 3 3" xfId="18251"/>
    <cellStyle name="Comma [0] 2 3 3 2" xfId="30424"/>
    <cellStyle name="Comma [0] 2 3 4" xfId="20994"/>
    <cellStyle name="Comma [0] 2 3 4 2" xfId="31047"/>
    <cellStyle name="Comma [0] 2 3 5" xfId="26195"/>
    <cellStyle name="Comma [0] 2 4" xfId="9305"/>
    <cellStyle name="Comma [0] 2 4 2" xfId="13994"/>
    <cellStyle name="Comma [0] 2 4 2 2" xfId="28055"/>
    <cellStyle name="Comma [0] 2 4 3" xfId="20868"/>
    <cellStyle name="Comma [0] 2 4 3 2" xfId="30925"/>
    <cellStyle name="Comma [0] 2 4 4" xfId="25550"/>
    <cellStyle name="Comma [0] 2 5" xfId="18246"/>
    <cellStyle name="Comma [0] 2 5 2" xfId="20865"/>
    <cellStyle name="Comma [0] 2 5 2 2" xfId="30922"/>
    <cellStyle name="Comma [0] 2 5 3" xfId="30419"/>
    <cellStyle name="Comma [0] 2 6" xfId="10920"/>
    <cellStyle name="Comma [0] 2 6 2" xfId="26981"/>
    <cellStyle name="Comma [0] 2 7" xfId="23801"/>
    <cellStyle name="Comma [0] 2 7 2" xfId="33837"/>
    <cellStyle name="Comma [0] 2 8" xfId="24815"/>
    <cellStyle name="Comma [0] 3" xfId="3837"/>
    <cellStyle name="Comma [0] 3 2" xfId="10075"/>
    <cellStyle name="Comma [0] 3 2 2" xfId="14649"/>
    <cellStyle name="Comma [0] 3 2 2 2" xfId="28710"/>
    <cellStyle name="Comma [0] 3 2 3" xfId="20980"/>
    <cellStyle name="Comma [0] 3 2 3 2" xfId="31033"/>
    <cellStyle name="Comma [0] 3 2 4" xfId="26205"/>
    <cellStyle name="Comma [0] 3 3" xfId="18247"/>
    <cellStyle name="Comma [0] 3 3 2" xfId="30420"/>
    <cellStyle name="Comma [0] 3 4" xfId="24907"/>
    <cellStyle name="Comma [0] 4" xfId="3854"/>
    <cellStyle name="Comma [0] 4 2" xfId="17978"/>
    <cellStyle name="Comma [0] 4 2 2" xfId="30272"/>
    <cellStyle name="Comma [0] 4 3" xfId="11832"/>
    <cellStyle name="Comma [0] 4 3 2" xfId="27065"/>
    <cellStyle name="Comma [0] 4 4" xfId="24920"/>
    <cellStyle name="Comma [0] 5" xfId="9276"/>
    <cellStyle name="Comma [0] 5 2" xfId="13968"/>
    <cellStyle name="Comma [0] 5 2 2" xfId="28029"/>
    <cellStyle name="Comma [0] 5 3" xfId="20872"/>
    <cellStyle name="Comma [0] 5 3 2" xfId="30929"/>
    <cellStyle name="Comma [0] 5 4" xfId="25524"/>
    <cellStyle name="Comma [0] 6" xfId="15943"/>
    <cellStyle name="Comma [0] 6 2" xfId="29605"/>
    <cellStyle name="Comma [0] 7" xfId="10921"/>
    <cellStyle name="Comma [0] 7 2" xfId="26982"/>
    <cellStyle name="Comma [0] 8" xfId="20880"/>
    <cellStyle name="Comma [0] 8 2" xfId="30937"/>
    <cellStyle name="Comma [0] 9" xfId="24788"/>
    <cellStyle name="Comma [0]_Barclays International Qrtly" xfId="24738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2 2 2" xfId="32392"/>
    <cellStyle name="Comma 10 2 2 2 2 3" xfId="28883"/>
    <cellStyle name="Comma 10 2 2 2 3" xfId="18517"/>
    <cellStyle name="Comma 10 2 2 2 3 2" xfId="30644"/>
    <cellStyle name="Comma 10 2 2 2 4" xfId="21169"/>
    <cellStyle name="Comma 10 2 2 2 4 2" xfId="31215"/>
    <cellStyle name="Comma 10 2 2 2 5" xfId="26378"/>
    <cellStyle name="Comma 10 2 2 3" xfId="9585"/>
    <cellStyle name="Comma 10 2 2 3 2" xfId="14189"/>
    <cellStyle name="Comma 10 2 2 3 2 2" xfId="28250"/>
    <cellStyle name="Comma 10 2 2 3 3" xfId="21759"/>
    <cellStyle name="Comma 10 2 2 3 3 2" xfId="31799"/>
    <cellStyle name="Comma 10 2 2 3 4" xfId="25745"/>
    <cellStyle name="Comma 10 2 2 4" xfId="18432"/>
    <cellStyle name="Comma 10 2 2 4 2" xfId="30560"/>
    <cellStyle name="Comma 10 2 2 5" xfId="24411"/>
    <cellStyle name="Comma 10 2 2 5 2" xfId="34447"/>
    <cellStyle name="Comma 10 2 2 6" xfId="25499"/>
    <cellStyle name="Comma 10 2 3" xfId="10040"/>
    <cellStyle name="Comma 10 2 3 2" xfId="14629"/>
    <cellStyle name="Comma 10 2 3 2 2" xfId="22188"/>
    <cellStyle name="Comma 10 2 3 2 2 2" xfId="32226"/>
    <cellStyle name="Comma 10 2 3 2 3" xfId="28690"/>
    <cellStyle name="Comma 10 2 3 3" xfId="18487"/>
    <cellStyle name="Comma 10 2 3 3 2" xfId="30615"/>
    <cellStyle name="Comma 10 2 3 4" xfId="20996"/>
    <cellStyle name="Comma 10 2 3 4 2" xfId="31049"/>
    <cellStyle name="Comma 10 2 3 5" xfId="26185"/>
    <cellStyle name="Comma 10 2 4" xfId="9307"/>
    <cellStyle name="Comma 10 2 4 2" xfId="13996"/>
    <cellStyle name="Comma 10 2 4 2 2" xfId="28057"/>
    <cellStyle name="Comma 10 2 4 3" xfId="21578"/>
    <cellStyle name="Comma 10 2 4 3 2" xfId="31620"/>
    <cellStyle name="Comma 10 2 4 4" xfId="25552"/>
    <cellStyle name="Comma 10 2 5" xfId="18367"/>
    <cellStyle name="Comma 10 2 5 2" xfId="20923"/>
    <cellStyle name="Comma 10 2 5 2 2" xfId="30979"/>
    <cellStyle name="Comma 10 2 5 3" xfId="30495"/>
    <cellStyle name="Comma 10 2 6" xfId="11804"/>
    <cellStyle name="Comma 10 2 6 2" xfId="27038"/>
    <cellStyle name="Comma 10 2 7" xfId="23808"/>
    <cellStyle name="Comma 10 2 7 2" xfId="33844"/>
    <cellStyle name="Comma 10 2 8" xfId="24891"/>
    <cellStyle name="Comma 10 3" xfId="6892"/>
    <cellStyle name="Comma 10 3 2" xfId="10092"/>
    <cellStyle name="Comma 10 3 2 2" xfId="10872"/>
    <cellStyle name="Comma 10 3 2 2 2" xfId="18023"/>
    <cellStyle name="Comma 10 3 2 2 2 2" xfId="30297"/>
    <cellStyle name="Comma 10 3 2 2 3" xfId="13559"/>
    <cellStyle name="Comma 10 3 2 2 3 2" xfId="27800"/>
    <cellStyle name="Comma 10 3 2 2 4" xfId="26950"/>
    <cellStyle name="Comma 10 3 2 3" xfId="14662"/>
    <cellStyle name="Comma 10 3 2 3 2" xfId="28723"/>
    <cellStyle name="Comma 10 3 2 4" xfId="26218"/>
    <cellStyle name="Comma 10 3 3" xfId="9368"/>
    <cellStyle name="Comma 10 3 3 2" xfId="14025"/>
    <cellStyle name="Comma 10 3 3 2 2" xfId="28086"/>
    <cellStyle name="Comma 10 3 3 3" xfId="21604"/>
    <cellStyle name="Comma 10 3 3 3 2" xfId="31645"/>
    <cellStyle name="Comma 10 3 3 4" xfId="25581"/>
    <cellStyle name="Comma 10 3 4" xfId="18386"/>
    <cellStyle name="Comma 10 3 4 2" xfId="20943"/>
    <cellStyle name="Comma 10 3 4 2 2" xfId="30998"/>
    <cellStyle name="Comma 10 3 4 3" xfId="30514"/>
    <cellStyle name="Comma 10 3 5" xfId="12554"/>
    <cellStyle name="Comma 10 3 5 2" xfId="27105"/>
    <cellStyle name="Comma 10 3 6" xfId="23832"/>
    <cellStyle name="Comma 10 3 6 2" xfId="33868"/>
    <cellStyle name="Comma 10 3 7" xfId="24938"/>
    <cellStyle name="Comma 10 4" xfId="6893"/>
    <cellStyle name="Comma 10 4 2" xfId="10028"/>
    <cellStyle name="Comma 10 4 2 2" xfId="14621"/>
    <cellStyle name="Comma 10 4 2 2 2" xfId="28682"/>
    <cellStyle name="Comma 10 4 2 3" xfId="22165"/>
    <cellStyle name="Comma 10 4 2 3 2" xfId="32204"/>
    <cellStyle name="Comma 10 4 2 4" xfId="26177"/>
    <cellStyle name="Comma 10 4 3" xfId="18416"/>
    <cellStyle name="Comma 10 4 3 2" xfId="20972"/>
    <cellStyle name="Comma 10 4 3 2 2" xfId="31026"/>
    <cellStyle name="Comma 10 4 3 3" xfId="30544"/>
    <cellStyle name="Comma 10 4 4" xfId="12555"/>
    <cellStyle name="Comma 10 4 4 2" xfId="27106"/>
    <cellStyle name="Comma 10 4 5" xfId="24370"/>
    <cellStyle name="Comma 10 4 5 2" xfId="34406"/>
    <cellStyle name="Comma 10 4 6" xfId="24939"/>
    <cellStyle name="Comma 10 5" xfId="9283"/>
    <cellStyle name="Comma 10 5 2" xfId="10845"/>
    <cellStyle name="Comma 10 5 2 2" xfId="18468"/>
    <cellStyle name="Comma 10 5 2 2 2" xfId="30596"/>
    <cellStyle name="Comma 10 5 2 3" xfId="13536"/>
    <cellStyle name="Comma 10 5 2 3 2" xfId="27777"/>
    <cellStyle name="Comma 10 5 2 4" xfId="26928"/>
    <cellStyle name="Comma 10 5 3" xfId="13974"/>
    <cellStyle name="Comma 10 5 3 2" xfId="28035"/>
    <cellStyle name="Comma 10 5 4" xfId="25530"/>
    <cellStyle name="Comma 10 6" xfId="18348"/>
    <cellStyle name="Comma 10 6 2" xfId="20903"/>
    <cellStyle name="Comma 10 6 2 2" xfId="30960"/>
    <cellStyle name="Comma 10 6 3" xfId="30476"/>
    <cellStyle name="Comma 10 7" xfId="11513"/>
    <cellStyle name="Comma 10 7 2" xfId="27011"/>
    <cellStyle name="Comma 10 8" xfId="23784"/>
    <cellStyle name="Comma 10 8 2" xfId="33820"/>
    <cellStyle name="Comma 10 9" xfId="24850"/>
    <cellStyle name="Comma 100" xfId="7896"/>
    <cellStyle name="Comma 100 2" xfId="10321"/>
    <cellStyle name="Comma 100 2 2" xfId="14889"/>
    <cellStyle name="Comma 100 2 2 2" xfId="22422"/>
    <cellStyle name="Comma 100 2 2 2 2" xfId="32458"/>
    <cellStyle name="Comma 100 2 2 3" xfId="28950"/>
    <cellStyle name="Comma 100 2 3" xfId="21236"/>
    <cellStyle name="Comma 100 2 3 2" xfId="31281"/>
    <cellStyle name="Comma 100 2 4" xfId="26445"/>
    <cellStyle name="Comma 100 3" xfId="9652"/>
    <cellStyle name="Comma 100 3 2" xfId="14256"/>
    <cellStyle name="Comma 100 3 2 2" xfId="28317"/>
    <cellStyle name="Comma 100 3 3" xfId="21826"/>
    <cellStyle name="Comma 100 3 3 2" xfId="31865"/>
    <cellStyle name="Comma 100 3 4" xfId="25812"/>
    <cellStyle name="Comma 100 4" xfId="12772"/>
    <cellStyle name="Comma 100 4 2" xfId="27137"/>
    <cellStyle name="Comma 100 5" xfId="24033"/>
    <cellStyle name="Comma 100 5 2" xfId="34069"/>
    <cellStyle name="Comma 100 6" xfId="24970"/>
    <cellStyle name="Comma 101" xfId="7897"/>
    <cellStyle name="Comma 101 2" xfId="10323"/>
    <cellStyle name="Comma 101 2 2" xfId="14891"/>
    <cellStyle name="Comma 101 2 2 2" xfId="22424"/>
    <cellStyle name="Comma 101 2 2 2 2" xfId="32460"/>
    <cellStyle name="Comma 101 2 2 3" xfId="28952"/>
    <cellStyle name="Comma 101 2 3" xfId="21238"/>
    <cellStyle name="Comma 101 2 3 2" xfId="31283"/>
    <cellStyle name="Comma 101 2 4" xfId="26447"/>
    <cellStyle name="Comma 101 3" xfId="9654"/>
    <cellStyle name="Comma 101 3 2" xfId="14258"/>
    <cellStyle name="Comma 101 3 2 2" xfId="28319"/>
    <cellStyle name="Comma 101 3 3" xfId="21828"/>
    <cellStyle name="Comma 101 3 3 2" xfId="31867"/>
    <cellStyle name="Comma 101 3 4" xfId="25814"/>
    <cellStyle name="Comma 101 4" xfId="12773"/>
    <cellStyle name="Comma 101 4 2" xfId="27138"/>
    <cellStyle name="Comma 101 5" xfId="24035"/>
    <cellStyle name="Comma 101 5 2" xfId="34071"/>
    <cellStyle name="Comma 101 6" xfId="24971"/>
    <cellStyle name="Comma 102" xfId="7898"/>
    <cellStyle name="Comma 102 2" xfId="10325"/>
    <cellStyle name="Comma 102 2 2" xfId="14893"/>
    <cellStyle name="Comma 102 2 2 2" xfId="22426"/>
    <cellStyle name="Comma 102 2 2 2 2" xfId="32462"/>
    <cellStyle name="Comma 102 2 2 3" xfId="28954"/>
    <cellStyle name="Comma 102 2 3" xfId="21240"/>
    <cellStyle name="Comma 102 2 3 2" xfId="31285"/>
    <cellStyle name="Comma 102 2 4" xfId="26449"/>
    <cellStyle name="Comma 102 3" xfId="9656"/>
    <cellStyle name="Comma 102 3 2" xfId="14260"/>
    <cellStyle name="Comma 102 3 2 2" xfId="28321"/>
    <cellStyle name="Comma 102 3 3" xfId="21830"/>
    <cellStyle name="Comma 102 3 3 2" xfId="31869"/>
    <cellStyle name="Comma 102 3 4" xfId="25816"/>
    <cellStyle name="Comma 102 4" xfId="12774"/>
    <cellStyle name="Comma 102 4 2" xfId="27139"/>
    <cellStyle name="Comma 102 5" xfId="24037"/>
    <cellStyle name="Comma 102 5 2" xfId="34073"/>
    <cellStyle name="Comma 102 6" xfId="24972"/>
    <cellStyle name="Comma 103" xfId="7899"/>
    <cellStyle name="Comma 103 2" xfId="10327"/>
    <cellStyle name="Comma 103 2 2" xfId="14895"/>
    <cellStyle name="Comma 103 2 2 2" xfId="22428"/>
    <cellStyle name="Comma 103 2 2 2 2" xfId="32464"/>
    <cellStyle name="Comma 103 2 2 3" xfId="28956"/>
    <cellStyle name="Comma 103 2 3" xfId="21242"/>
    <cellStyle name="Comma 103 2 3 2" xfId="31287"/>
    <cellStyle name="Comma 103 2 4" xfId="26451"/>
    <cellStyle name="Comma 103 3" xfId="9658"/>
    <cellStyle name="Comma 103 3 2" xfId="14262"/>
    <cellStyle name="Comma 103 3 2 2" xfId="28323"/>
    <cellStyle name="Comma 103 3 3" xfId="21832"/>
    <cellStyle name="Comma 103 3 3 2" xfId="31871"/>
    <cellStyle name="Comma 103 3 4" xfId="25818"/>
    <cellStyle name="Comma 103 4" xfId="12775"/>
    <cellStyle name="Comma 103 4 2" xfId="27140"/>
    <cellStyle name="Comma 103 5" xfId="24039"/>
    <cellStyle name="Comma 103 5 2" xfId="34075"/>
    <cellStyle name="Comma 103 6" xfId="24973"/>
    <cellStyle name="Comma 104" xfId="7900"/>
    <cellStyle name="Comma 104 2" xfId="10329"/>
    <cellStyle name="Comma 104 2 2" xfId="14897"/>
    <cellStyle name="Comma 104 2 2 2" xfId="22430"/>
    <cellStyle name="Comma 104 2 2 2 2" xfId="32466"/>
    <cellStyle name="Comma 104 2 2 3" xfId="28958"/>
    <cellStyle name="Comma 104 2 3" xfId="21244"/>
    <cellStyle name="Comma 104 2 3 2" xfId="31289"/>
    <cellStyle name="Comma 104 2 4" xfId="26453"/>
    <cellStyle name="Comma 104 3" xfId="9660"/>
    <cellStyle name="Comma 104 3 2" xfId="14264"/>
    <cellStyle name="Comma 104 3 2 2" xfId="28325"/>
    <cellStyle name="Comma 104 3 3" xfId="21834"/>
    <cellStyle name="Comma 104 3 3 2" xfId="31873"/>
    <cellStyle name="Comma 104 3 4" xfId="25820"/>
    <cellStyle name="Comma 104 4" xfId="12776"/>
    <cellStyle name="Comma 104 4 2" xfId="27141"/>
    <cellStyle name="Comma 104 5" xfId="24041"/>
    <cellStyle name="Comma 104 5 2" xfId="34077"/>
    <cellStyle name="Comma 104 6" xfId="24974"/>
    <cellStyle name="Comma 105" xfId="7901"/>
    <cellStyle name="Comma 105 2" xfId="10331"/>
    <cellStyle name="Comma 105 2 2" xfId="14899"/>
    <cellStyle name="Comma 105 2 2 2" xfId="22432"/>
    <cellStyle name="Comma 105 2 2 2 2" xfId="32468"/>
    <cellStyle name="Comma 105 2 2 3" xfId="28960"/>
    <cellStyle name="Comma 105 2 3" xfId="21246"/>
    <cellStyle name="Comma 105 2 3 2" xfId="31291"/>
    <cellStyle name="Comma 105 2 4" xfId="26455"/>
    <cellStyle name="Comma 105 3" xfId="9662"/>
    <cellStyle name="Comma 105 3 2" xfId="14266"/>
    <cellStyle name="Comma 105 3 2 2" xfId="28327"/>
    <cellStyle name="Comma 105 3 3" xfId="21836"/>
    <cellStyle name="Comma 105 3 3 2" xfId="31875"/>
    <cellStyle name="Comma 105 3 4" xfId="25822"/>
    <cellStyle name="Comma 105 4" xfId="12777"/>
    <cellStyle name="Comma 105 4 2" xfId="27142"/>
    <cellStyle name="Comma 105 5" xfId="24043"/>
    <cellStyle name="Comma 105 5 2" xfId="34079"/>
    <cellStyle name="Comma 105 6" xfId="24975"/>
    <cellStyle name="Comma 106" xfId="7902"/>
    <cellStyle name="Comma 106 2" xfId="10333"/>
    <cellStyle name="Comma 106 2 2" xfId="14901"/>
    <cellStyle name="Comma 106 2 2 2" xfId="22434"/>
    <cellStyle name="Comma 106 2 2 2 2" xfId="32470"/>
    <cellStyle name="Comma 106 2 2 3" xfId="28962"/>
    <cellStyle name="Comma 106 2 3" xfId="21248"/>
    <cellStyle name="Comma 106 2 3 2" xfId="31293"/>
    <cellStyle name="Comma 106 2 4" xfId="26457"/>
    <cellStyle name="Comma 106 3" xfId="9664"/>
    <cellStyle name="Comma 106 3 2" xfId="14268"/>
    <cellStyle name="Comma 106 3 2 2" xfId="28329"/>
    <cellStyle name="Comma 106 3 3" xfId="21838"/>
    <cellStyle name="Comma 106 3 3 2" xfId="31877"/>
    <cellStyle name="Comma 106 3 4" xfId="25824"/>
    <cellStyle name="Comma 106 4" xfId="12778"/>
    <cellStyle name="Comma 106 4 2" xfId="27143"/>
    <cellStyle name="Comma 106 5" xfId="24045"/>
    <cellStyle name="Comma 106 5 2" xfId="34081"/>
    <cellStyle name="Comma 106 6" xfId="24976"/>
    <cellStyle name="Comma 107" xfId="7903"/>
    <cellStyle name="Comma 107 2" xfId="10335"/>
    <cellStyle name="Comma 107 2 2" xfId="14903"/>
    <cellStyle name="Comma 107 2 2 2" xfId="22436"/>
    <cellStyle name="Comma 107 2 2 2 2" xfId="32472"/>
    <cellStyle name="Comma 107 2 2 3" xfId="28964"/>
    <cellStyle name="Comma 107 2 3" xfId="21250"/>
    <cellStyle name="Comma 107 2 3 2" xfId="31295"/>
    <cellStyle name="Comma 107 2 4" xfId="26459"/>
    <cellStyle name="Comma 107 3" xfId="9666"/>
    <cellStyle name="Comma 107 3 2" xfId="14270"/>
    <cellStyle name="Comma 107 3 2 2" xfId="28331"/>
    <cellStyle name="Comma 107 3 3" xfId="21840"/>
    <cellStyle name="Comma 107 3 3 2" xfId="31879"/>
    <cellStyle name="Comma 107 3 4" xfId="25826"/>
    <cellStyle name="Comma 107 4" xfId="12779"/>
    <cellStyle name="Comma 107 4 2" xfId="27144"/>
    <cellStyle name="Comma 107 5" xfId="24047"/>
    <cellStyle name="Comma 107 5 2" xfId="34083"/>
    <cellStyle name="Comma 107 6" xfId="24977"/>
    <cellStyle name="Comma 108" xfId="7904"/>
    <cellStyle name="Comma 108 2" xfId="10337"/>
    <cellStyle name="Comma 108 2 2" xfId="14905"/>
    <cellStyle name="Comma 108 2 2 2" xfId="22438"/>
    <cellStyle name="Comma 108 2 2 2 2" xfId="32474"/>
    <cellStyle name="Comma 108 2 2 3" xfId="28966"/>
    <cellStyle name="Comma 108 2 3" xfId="21252"/>
    <cellStyle name="Comma 108 2 3 2" xfId="31297"/>
    <cellStyle name="Comma 108 2 4" xfId="26461"/>
    <cellStyle name="Comma 108 3" xfId="9668"/>
    <cellStyle name="Comma 108 3 2" xfId="14272"/>
    <cellStyle name="Comma 108 3 2 2" xfId="28333"/>
    <cellStyle name="Comma 108 3 3" xfId="21842"/>
    <cellStyle name="Comma 108 3 3 2" xfId="31881"/>
    <cellStyle name="Comma 108 3 4" xfId="25828"/>
    <cellStyle name="Comma 108 4" xfId="12780"/>
    <cellStyle name="Comma 108 4 2" xfId="27145"/>
    <cellStyle name="Comma 108 5" xfId="24049"/>
    <cellStyle name="Comma 108 5 2" xfId="34085"/>
    <cellStyle name="Comma 108 6" xfId="24978"/>
    <cellStyle name="Comma 109" xfId="7905"/>
    <cellStyle name="Comma 109 2" xfId="10339"/>
    <cellStyle name="Comma 109 2 2" xfId="14907"/>
    <cellStyle name="Comma 109 2 2 2" xfId="22440"/>
    <cellStyle name="Comma 109 2 2 2 2" xfId="32476"/>
    <cellStyle name="Comma 109 2 2 3" xfId="28968"/>
    <cellStyle name="Comma 109 2 3" xfId="21254"/>
    <cellStyle name="Comma 109 2 3 2" xfId="31299"/>
    <cellStyle name="Comma 109 2 4" xfId="26463"/>
    <cellStyle name="Comma 109 3" xfId="9670"/>
    <cellStyle name="Comma 109 3 2" xfId="14274"/>
    <cellStyle name="Comma 109 3 2 2" xfId="28335"/>
    <cellStyle name="Comma 109 3 3" xfId="21844"/>
    <cellStyle name="Comma 109 3 3 2" xfId="31883"/>
    <cellStyle name="Comma 109 3 4" xfId="25830"/>
    <cellStyle name="Comma 109 4" xfId="12781"/>
    <cellStyle name="Comma 109 4 2" xfId="27146"/>
    <cellStyle name="Comma 109 5" xfId="24051"/>
    <cellStyle name="Comma 109 5 2" xfId="34087"/>
    <cellStyle name="Comma 109 6" xfId="24979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2 2 2" xfId="32393"/>
    <cellStyle name="Comma 11 2 2 2 2 3" xfId="28884"/>
    <cellStyle name="Comma 11 2 2 2 3" xfId="18518"/>
    <cellStyle name="Comma 11 2 2 2 3 2" xfId="30645"/>
    <cellStyle name="Comma 11 2 2 2 4" xfId="21170"/>
    <cellStyle name="Comma 11 2 2 2 4 2" xfId="31216"/>
    <cellStyle name="Comma 11 2 2 2 5" xfId="26379"/>
    <cellStyle name="Comma 11 2 2 3" xfId="9586"/>
    <cellStyle name="Comma 11 2 2 3 2" xfId="14190"/>
    <cellStyle name="Comma 11 2 2 3 2 2" xfId="28251"/>
    <cellStyle name="Comma 11 2 2 3 3" xfId="21760"/>
    <cellStyle name="Comma 11 2 2 3 3 2" xfId="31800"/>
    <cellStyle name="Comma 11 2 2 3 4" xfId="25746"/>
    <cellStyle name="Comma 11 2 2 4" xfId="18433"/>
    <cellStyle name="Comma 11 2 2 4 2" xfId="30561"/>
    <cellStyle name="Comma 11 2 2 5" xfId="24412"/>
    <cellStyle name="Comma 11 2 2 5 2" xfId="34448"/>
    <cellStyle name="Comma 11 2 2 6" xfId="25500"/>
    <cellStyle name="Comma 11 2 3" xfId="10019"/>
    <cellStyle name="Comma 11 2 3 2" xfId="14613"/>
    <cellStyle name="Comma 11 2 3 2 2" xfId="22189"/>
    <cellStyle name="Comma 11 2 3 2 2 2" xfId="32227"/>
    <cellStyle name="Comma 11 2 3 2 3" xfId="28674"/>
    <cellStyle name="Comma 11 2 3 3" xfId="18488"/>
    <cellStyle name="Comma 11 2 3 3 2" xfId="30616"/>
    <cellStyle name="Comma 11 2 3 4" xfId="20997"/>
    <cellStyle name="Comma 11 2 3 4 2" xfId="31050"/>
    <cellStyle name="Comma 11 2 3 5" xfId="26169"/>
    <cellStyle name="Comma 11 2 4" xfId="9308"/>
    <cellStyle name="Comma 11 2 4 2" xfId="13997"/>
    <cellStyle name="Comma 11 2 4 2 2" xfId="28058"/>
    <cellStyle name="Comma 11 2 4 3" xfId="21579"/>
    <cellStyle name="Comma 11 2 4 3 2" xfId="31621"/>
    <cellStyle name="Comma 11 2 4 4" xfId="25553"/>
    <cellStyle name="Comma 11 2 5" xfId="18368"/>
    <cellStyle name="Comma 11 2 5 2" xfId="20924"/>
    <cellStyle name="Comma 11 2 5 2 2" xfId="30980"/>
    <cellStyle name="Comma 11 2 5 3" xfId="30496"/>
    <cellStyle name="Comma 11 2 6" xfId="11805"/>
    <cellStyle name="Comma 11 2 6 2" xfId="27039"/>
    <cellStyle name="Comma 11 2 7" xfId="23809"/>
    <cellStyle name="Comma 11 2 7 2" xfId="33845"/>
    <cellStyle name="Comma 11 2 8" xfId="24892"/>
    <cellStyle name="Comma 11 3" xfId="6894"/>
    <cellStyle name="Comma 11 3 2" xfId="10093"/>
    <cellStyle name="Comma 11 3 2 2" xfId="10873"/>
    <cellStyle name="Comma 11 3 2 2 2" xfId="18024"/>
    <cellStyle name="Comma 11 3 2 2 2 2" xfId="30298"/>
    <cellStyle name="Comma 11 3 2 2 3" xfId="13560"/>
    <cellStyle name="Comma 11 3 2 2 3 2" xfId="27801"/>
    <cellStyle name="Comma 11 3 2 2 4" xfId="26951"/>
    <cellStyle name="Comma 11 3 2 3" xfId="14663"/>
    <cellStyle name="Comma 11 3 2 3 2" xfId="28724"/>
    <cellStyle name="Comma 11 3 2 4" xfId="26219"/>
    <cellStyle name="Comma 11 3 3" xfId="9369"/>
    <cellStyle name="Comma 11 3 3 2" xfId="14026"/>
    <cellStyle name="Comma 11 3 3 2 2" xfId="28087"/>
    <cellStyle name="Comma 11 3 3 3" xfId="21605"/>
    <cellStyle name="Comma 11 3 3 3 2" xfId="31646"/>
    <cellStyle name="Comma 11 3 3 4" xfId="25582"/>
    <cellStyle name="Comma 11 3 4" xfId="18387"/>
    <cellStyle name="Comma 11 3 4 2" xfId="20944"/>
    <cellStyle name="Comma 11 3 4 2 2" xfId="30999"/>
    <cellStyle name="Comma 11 3 4 3" xfId="30515"/>
    <cellStyle name="Comma 11 3 5" xfId="12556"/>
    <cellStyle name="Comma 11 3 5 2" xfId="27107"/>
    <cellStyle name="Comma 11 3 6" xfId="23833"/>
    <cellStyle name="Comma 11 3 6 2" xfId="33869"/>
    <cellStyle name="Comma 11 3 7" xfId="24940"/>
    <cellStyle name="Comma 11 4" xfId="6895"/>
    <cellStyle name="Comma 11 4 2" xfId="10025"/>
    <cellStyle name="Comma 11 4 2 2" xfId="14619"/>
    <cellStyle name="Comma 11 4 2 2 2" xfId="28680"/>
    <cellStyle name="Comma 11 4 2 3" xfId="22166"/>
    <cellStyle name="Comma 11 4 2 3 2" xfId="32205"/>
    <cellStyle name="Comma 11 4 2 4" xfId="26175"/>
    <cellStyle name="Comma 11 4 3" xfId="18417"/>
    <cellStyle name="Comma 11 4 3 2" xfId="20973"/>
    <cellStyle name="Comma 11 4 3 2 2" xfId="31027"/>
    <cellStyle name="Comma 11 4 3 3" xfId="30545"/>
    <cellStyle name="Comma 11 4 4" xfId="12557"/>
    <cellStyle name="Comma 11 4 4 2" xfId="27108"/>
    <cellStyle name="Comma 11 4 5" xfId="24373"/>
    <cellStyle name="Comma 11 4 5 2" xfId="34409"/>
    <cellStyle name="Comma 11 4 6" xfId="24941"/>
    <cellStyle name="Comma 11 5" xfId="9284"/>
    <cellStyle name="Comma 11 5 2" xfId="10846"/>
    <cellStyle name="Comma 11 5 2 2" xfId="18469"/>
    <cellStyle name="Comma 11 5 2 2 2" xfId="30597"/>
    <cellStyle name="Comma 11 5 2 3" xfId="13537"/>
    <cellStyle name="Comma 11 5 2 3 2" xfId="27778"/>
    <cellStyle name="Comma 11 5 2 4" xfId="26929"/>
    <cellStyle name="Comma 11 5 3" xfId="13975"/>
    <cellStyle name="Comma 11 5 3 2" xfId="28036"/>
    <cellStyle name="Comma 11 5 4" xfId="25531"/>
    <cellStyle name="Comma 11 6" xfId="18349"/>
    <cellStyle name="Comma 11 6 2" xfId="20904"/>
    <cellStyle name="Comma 11 6 2 2" xfId="30961"/>
    <cellStyle name="Comma 11 6 3" xfId="30477"/>
    <cellStyle name="Comma 11 7" xfId="11514"/>
    <cellStyle name="Comma 11 7 2" xfId="27012"/>
    <cellStyle name="Comma 11 8" xfId="23785"/>
    <cellStyle name="Comma 11 8 2" xfId="33821"/>
    <cellStyle name="Comma 11 9" xfId="24851"/>
    <cellStyle name="Comma 110" xfId="7906"/>
    <cellStyle name="Comma 110 2" xfId="10341"/>
    <cellStyle name="Comma 110 2 2" xfId="14909"/>
    <cellStyle name="Comma 110 2 2 2" xfId="22442"/>
    <cellStyle name="Comma 110 2 2 2 2" xfId="32478"/>
    <cellStyle name="Comma 110 2 2 3" xfId="28970"/>
    <cellStyle name="Comma 110 2 3" xfId="21256"/>
    <cellStyle name="Comma 110 2 3 2" xfId="31301"/>
    <cellStyle name="Comma 110 2 4" xfId="26465"/>
    <cellStyle name="Comma 110 3" xfId="9672"/>
    <cellStyle name="Comma 110 3 2" xfId="14276"/>
    <cellStyle name="Comma 110 3 2 2" xfId="28337"/>
    <cellStyle name="Comma 110 3 3" xfId="21846"/>
    <cellStyle name="Comma 110 3 3 2" xfId="31885"/>
    <cellStyle name="Comma 110 3 4" xfId="25832"/>
    <cellStyle name="Comma 110 4" xfId="12782"/>
    <cellStyle name="Comma 110 4 2" xfId="27147"/>
    <cellStyle name="Comma 110 5" xfId="24053"/>
    <cellStyle name="Comma 110 5 2" xfId="34089"/>
    <cellStyle name="Comma 110 6" xfId="24980"/>
    <cellStyle name="Comma 111" xfId="7907"/>
    <cellStyle name="Comma 111 2" xfId="10343"/>
    <cellStyle name="Comma 111 2 2" xfId="14911"/>
    <cellStyle name="Comma 111 2 2 2" xfId="22444"/>
    <cellStyle name="Comma 111 2 2 2 2" xfId="32480"/>
    <cellStyle name="Comma 111 2 2 3" xfId="28972"/>
    <cellStyle name="Comma 111 2 3" xfId="21258"/>
    <cellStyle name="Comma 111 2 3 2" xfId="31303"/>
    <cellStyle name="Comma 111 2 4" xfId="26467"/>
    <cellStyle name="Comma 111 3" xfId="9674"/>
    <cellStyle name="Comma 111 3 2" xfId="14278"/>
    <cellStyle name="Comma 111 3 2 2" xfId="28339"/>
    <cellStyle name="Comma 111 3 3" xfId="21848"/>
    <cellStyle name="Comma 111 3 3 2" xfId="31887"/>
    <cellStyle name="Comma 111 3 4" xfId="25834"/>
    <cellStyle name="Comma 111 4" xfId="12783"/>
    <cellStyle name="Comma 111 4 2" xfId="27148"/>
    <cellStyle name="Comma 111 5" xfId="24055"/>
    <cellStyle name="Comma 111 5 2" xfId="34091"/>
    <cellStyle name="Comma 111 6" xfId="24981"/>
    <cellStyle name="Comma 112" xfId="7908"/>
    <cellStyle name="Comma 112 2" xfId="10345"/>
    <cellStyle name="Comma 112 2 2" xfId="14913"/>
    <cellStyle name="Comma 112 2 2 2" xfId="22446"/>
    <cellStyle name="Comma 112 2 2 2 2" xfId="32482"/>
    <cellStyle name="Comma 112 2 2 3" xfId="28974"/>
    <cellStyle name="Comma 112 2 3" xfId="21260"/>
    <cellStyle name="Comma 112 2 3 2" xfId="31305"/>
    <cellStyle name="Comma 112 2 4" xfId="26469"/>
    <cellStyle name="Comma 112 3" xfId="9676"/>
    <cellStyle name="Comma 112 3 2" xfId="14280"/>
    <cellStyle name="Comma 112 3 2 2" xfId="28341"/>
    <cellStyle name="Comma 112 3 3" xfId="21850"/>
    <cellStyle name="Comma 112 3 3 2" xfId="31889"/>
    <cellStyle name="Comma 112 3 4" xfId="25836"/>
    <cellStyle name="Comma 112 4" xfId="12784"/>
    <cellStyle name="Comma 112 4 2" xfId="27149"/>
    <cellStyle name="Comma 112 5" xfId="24057"/>
    <cellStyle name="Comma 112 5 2" xfId="34093"/>
    <cellStyle name="Comma 112 6" xfId="24982"/>
    <cellStyle name="Comma 113" xfId="7909"/>
    <cellStyle name="Comma 113 2" xfId="10347"/>
    <cellStyle name="Comma 113 2 2" xfId="14915"/>
    <cellStyle name="Comma 113 2 2 2" xfId="22448"/>
    <cellStyle name="Comma 113 2 2 2 2" xfId="32484"/>
    <cellStyle name="Comma 113 2 2 3" xfId="28976"/>
    <cellStyle name="Comma 113 2 3" xfId="21262"/>
    <cellStyle name="Comma 113 2 3 2" xfId="31307"/>
    <cellStyle name="Comma 113 2 4" xfId="26471"/>
    <cellStyle name="Comma 113 3" xfId="9678"/>
    <cellStyle name="Comma 113 3 2" xfId="14282"/>
    <cellStyle name="Comma 113 3 2 2" xfId="28343"/>
    <cellStyle name="Comma 113 3 3" xfId="21852"/>
    <cellStyle name="Comma 113 3 3 2" xfId="31891"/>
    <cellStyle name="Comma 113 3 4" xfId="25838"/>
    <cellStyle name="Comma 113 4" xfId="12785"/>
    <cellStyle name="Comma 113 4 2" xfId="27150"/>
    <cellStyle name="Comma 113 5" xfId="24059"/>
    <cellStyle name="Comma 113 5 2" xfId="34095"/>
    <cellStyle name="Comma 113 6" xfId="24983"/>
    <cellStyle name="Comma 114" xfId="7910"/>
    <cellStyle name="Comma 114 2" xfId="10349"/>
    <cellStyle name="Comma 114 2 2" xfId="14917"/>
    <cellStyle name="Comma 114 2 2 2" xfId="22450"/>
    <cellStyle name="Comma 114 2 2 2 2" xfId="32486"/>
    <cellStyle name="Comma 114 2 2 3" xfId="28978"/>
    <cellStyle name="Comma 114 2 3" xfId="21264"/>
    <cellStyle name="Comma 114 2 3 2" xfId="31309"/>
    <cellStyle name="Comma 114 2 4" xfId="26473"/>
    <cellStyle name="Comma 114 3" xfId="9680"/>
    <cellStyle name="Comma 114 3 2" xfId="14284"/>
    <cellStyle name="Comma 114 3 2 2" xfId="28345"/>
    <cellStyle name="Comma 114 3 3" xfId="21854"/>
    <cellStyle name="Comma 114 3 3 2" xfId="31893"/>
    <cellStyle name="Comma 114 3 4" xfId="25840"/>
    <cellStyle name="Comma 114 4" xfId="12786"/>
    <cellStyle name="Comma 114 4 2" xfId="27151"/>
    <cellStyle name="Comma 114 5" xfId="24061"/>
    <cellStyle name="Comma 114 5 2" xfId="34097"/>
    <cellStyle name="Comma 114 6" xfId="24984"/>
    <cellStyle name="Comma 115" xfId="7911"/>
    <cellStyle name="Comma 115 2" xfId="10351"/>
    <cellStyle name="Comma 115 2 2" xfId="14919"/>
    <cellStyle name="Comma 115 2 2 2" xfId="22452"/>
    <cellStyle name="Comma 115 2 2 2 2" xfId="32488"/>
    <cellStyle name="Comma 115 2 2 3" xfId="28980"/>
    <cellStyle name="Comma 115 2 3" xfId="21266"/>
    <cellStyle name="Comma 115 2 3 2" xfId="31311"/>
    <cellStyle name="Comma 115 2 4" xfId="26475"/>
    <cellStyle name="Comma 115 3" xfId="9682"/>
    <cellStyle name="Comma 115 3 2" xfId="14286"/>
    <cellStyle name="Comma 115 3 2 2" xfId="28347"/>
    <cellStyle name="Comma 115 3 3" xfId="21856"/>
    <cellStyle name="Comma 115 3 3 2" xfId="31895"/>
    <cellStyle name="Comma 115 3 4" xfId="25842"/>
    <cellStyle name="Comma 115 4" xfId="12787"/>
    <cellStyle name="Comma 115 4 2" xfId="27152"/>
    <cellStyle name="Comma 115 5" xfId="24063"/>
    <cellStyle name="Comma 115 5 2" xfId="34099"/>
    <cellStyle name="Comma 115 6" xfId="24985"/>
    <cellStyle name="Comma 116" xfId="7912"/>
    <cellStyle name="Comma 116 2" xfId="10353"/>
    <cellStyle name="Comma 116 2 2" xfId="14921"/>
    <cellStyle name="Comma 116 2 2 2" xfId="22454"/>
    <cellStyle name="Comma 116 2 2 2 2" xfId="32490"/>
    <cellStyle name="Comma 116 2 2 3" xfId="28982"/>
    <cellStyle name="Comma 116 2 3" xfId="21268"/>
    <cellStyle name="Comma 116 2 3 2" xfId="31313"/>
    <cellStyle name="Comma 116 2 4" xfId="26477"/>
    <cellStyle name="Comma 116 3" xfId="9684"/>
    <cellStyle name="Comma 116 3 2" xfId="14288"/>
    <cellStyle name="Comma 116 3 2 2" xfId="28349"/>
    <cellStyle name="Comma 116 3 3" xfId="21858"/>
    <cellStyle name="Comma 116 3 3 2" xfId="31897"/>
    <cellStyle name="Comma 116 3 4" xfId="25844"/>
    <cellStyle name="Comma 116 4" xfId="12788"/>
    <cellStyle name="Comma 116 4 2" xfId="27153"/>
    <cellStyle name="Comma 116 5" xfId="24065"/>
    <cellStyle name="Comma 116 5 2" xfId="34101"/>
    <cellStyle name="Comma 116 6" xfId="24986"/>
    <cellStyle name="Comma 117" xfId="7913"/>
    <cellStyle name="Comma 117 2" xfId="10355"/>
    <cellStyle name="Comma 117 2 2" xfId="14923"/>
    <cellStyle name="Comma 117 2 2 2" xfId="22456"/>
    <cellStyle name="Comma 117 2 2 2 2" xfId="32492"/>
    <cellStyle name="Comma 117 2 2 3" xfId="28984"/>
    <cellStyle name="Comma 117 2 3" xfId="21270"/>
    <cellStyle name="Comma 117 2 3 2" xfId="31315"/>
    <cellStyle name="Comma 117 2 4" xfId="26479"/>
    <cellStyle name="Comma 117 3" xfId="9686"/>
    <cellStyle name="Comma 117 3 2" xfId="14290"/>
    <cellStyle name="Comma 117 3 2 2" xfId="28351"/>
    <cellStyle name="Comma 117 3 3" xfId="21860"/>
    <cellStyle name="Comma 117 3 3 2" xfId="31899"/>
    <cellStyle name="Comma 117 3 4" xfId="25846"/>
    <cellStyle name="Comma 117 4" xfId="12789"/>
    <cellStyle name="Comma 117 4 2" xfId="27154"/>
    <cellStyle name="Comma 117 5" xfId="24067"/>
    <cellStyle name="Comma 117 5 2" xfId="34103"/>
    <cellStyle name="Comma 117 6" xfId="24987"/>
    <cellStyle name="Comma 118" xfId="7914"/>
    <cellStyle name="Comma 118 2" xfId="10357"/>
    <cellStyle name="Comma 118 2 2" xfId="14925"/>
    <cellStyle name="Comma 118 2 2 2" xfId="22458"/>
    <cellStyle name="Comma 118 2 2 2 2" xfId="32494"/>
    <cellStyle name="Comma 118 2 2 3" xfId="28986"/>
    <cellStyle name="Comma 118 2 3" xfId="21272"/>
    <cellStyle name="Comma 118 2 3 2" xfId="31317"/>
    <cellStyle name="Comma 118 2 4" xfId="26481"/>
    <cellStyle name="Comma 118 3" xfId="9688"/>
    <cellStyle name="Comma 118 3 2" xfId="14292"/>
    <cellStyle name="Comma 118 3 2 2" xfId="28353"/>
    <cellStyle name="Comma 118 3 3" xfId="21862"/>
    <cellStyle name="Comma 118 3 3 2" xfId="31901"/>
    <cellStyle name="Comma 118 3 4" xfId="25848"/>
    <cellStyle name="Comma 118 4" xfId="12790"/>
    <cellStyle name="Comma 118 4 2" xfId="27155"/>
    <cellStyle name="Comma 118 5" xfId="24069"/>
    <cellStyle name="Comma 118 5 2" xfId="34105"/>
    <cellStyle name="Comma 118 6" xfId="24988"/>
    <cellStyle name="Comma 119" xfId="7915"/>
    <cellStyle name="Comma 119 2" xfId="10359"/>
    <cellStyle name="Comma 119 2 2" xfId="14927"/>
    <cellStyle name="Comma 119 2 2 2" xfId="22460"/>
    <cellStyle name="Comma 119 2 2 2 2" xfId="32496"/>
    <cellStyle name="Comma 119 2 2 3" xfId="28988"/>
    <cellStyle name="Comma 119 2 3" xfId="21274"/>
    <cellStyle name="Comma 119 2 3 2" xfId="31319"/>
    <cellStyle name="Comma 119 2 4" xfId="26483"/>
    <cellStyle name="Comma 119 3" xfId="9690"/>
    <cellStyle name="Comma 119 3 2" xfId="14294"/>
    <cellStyle name="Comma 119 3 2 2" xfId="28355"/>
    <cellStyle name="Comma 119 3 3" xfId="21864"/>
    <cellStyle name="Comma 119 3 3 2" xfId="31903"/>
    <cellStyle name="Comma 119 3 4" xfId="25850"/>
    <cellStyle name="Comma 119 4" xfId="12791"/>
    <cellStyle name="Comma 119 4 2" xfId="27156"/>
    <cellStyle name="Comma 119 5" xfId="24071"/>
    <cellStyle name="Comma 119 5 2" xfId="34107"/>
    <cellStyle name="Comma 119 6" xfId="24989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2 2" xfId="30299"/>
    <cellStyle name="Comma 12 2 2 2 3" xfId="13546"/>
    <cellStyle name="Comma 12 2 2 2 3 2" xfId="27787"/>
    <cellStyle name="Comma 12 2 2 2 4" xfId="26937"/>
    <cellStyle name="Comma 12 2 2 3" xfId="14664"/>
    <cellStyle name="Comma 12 2 2 3 2" xfId="28725"/>
    <cellStyle name="Comma 12 2 2 4" xfId="26220"/>
    <cellStyle name="Comma 12 2 3" xfId="9370"/>
    <cellStyle name="Comma 12 2 3 2" xfId="14027"/>
    <cellStyle name="Comma 12 2 3 2 2" xfId="28088"/>
    <cellStyle name="Comma 12 2 3 3" xfId="21606"/>
    <cellStyle name="Comma 12 2 3 3 2" xfId="31647"/>
    <cellStyle name="Comma 12 2 3 4" xfId="25583"/>
    <cellStyle name="Comma 12 2 4" xfId="15470"/>
    <cellStyle name="Comma 12 2 4 2" xfId="18369"/>
    <cellStyle name="Comma 12 2 4 2 2" xfId="30497"/>
    <cellStyle name="Comma 12 2 4 3" xfId="20925"/>
    <cellStyle name="Comma 12 2 4 3 2" xfId="30981"/>
    <cellStyle name="Comma 12 2 4 4" xfId="29531"/>
    <cellStyle name="Comma 12 2 5" xfId="12558"/>
    <cellStyle name="Comma 12 2 5 2" xfId="27109"/>
    <cellStyle name="Comma 12 2 6" xfId="23834"/>
    <cellStyle name="Comma 12 2 6 2" xfId="33870"/>
    <cellStyle name="Comma 12 2 7" xfId="24942"/>
    <cellStyle name="Comma 12 3" xfId="6897"/>
    <cellStyle name="Comma 12 3 2" xfId="9991"/>
    <cellStyle name="Comma 12 3 2 2" xfId="10874"/>
    <cellStyle name="Comma 12 3 2 2 2" xfId="18440"/>
    <cellStyle name="Comma 12 3 2 2 2 2" xfId="30568"/>
    <cellStyle name="Comma 12 3 2 2 3" xfId="13561"/>
    <cellStyle name="Comma 12 3 2 2 3 2" xfId="27802"/>
    <cellStyle name="Comma 12 3 2 2 4" xfId="26952"/>
    <cellStyle name="Comma 12 3 2 3" xfId="14592"/>
    <cellStyle name="Comma 12 3 2 3 2" xfId="28653"/>
    <cellStyle name="Comma 12 3 2 4" xfId="26148"/>
    <cellStyle name="Comma 12 3 3" xfId="15944"/>
    <cellStyle name="Comma 12 3 3 2" xfId="18018"/>
    <cellStyle name="Comma 12 3 3 2 2" xfId="30292"/>
    <cellStyle name="Comma 12 3 3 3" xfId="22768"/>
    <cellStyle name="Comma 12 3 3 3 2" xfId="32804"/>
    <cellStyle name="Comma 12 3 3 4" xfId="29606"/>
    <cellStyle name="Comma 12 3 4" xfId="18388"/>
    <cellStyle name="Comma 12 3 4 2" xfId="20945"/>
    <cellStyle name="Comma 12 3 4 2 2" xfId="31000"/>
    <cellStyle name="Comma 12 3 4 3" xfId="30516"/>
    <cellStyle name="Comma 12 3 5" xfId="12559"/>
    <cellStyle name="Comma 12 3 5 2" xfId="27110"/>
    <cellStyle name="Comma 12 3 6" xfId="24383"/>
    <cellStyle name="Comma 12 3 6 2" xfId="34419"/>
    <cellStyle name="Comma 12 3 7" xfId="24943"/>
    <cellStyle name="Comma 12 4" xfId="10022"/>
    <cellStyle name="Comma 12 4 2" xfId="10847"/>
    <cellStyle name="Comma 12 4 2 2" xfId="18297"/>
    <cellStyle name="Comma 12 4 2 2 2" xfId="30440"/>
    <cellStyle name="Comma 12 4 2 3" xfId="13538"/>
    <cellStyle name="Comma 12 4 2 3 2" xfId="27779"/>
    <cellStyle name="Comma 12 4 2 4" xfId="26930"/>
    <cellStyle name="Comma 12 4 3" xfId="14616"/>
    <cellStyle name="Comma 12 4 3 2" xfId="28677"/>
    <cellStyle name="Comma 12 4 4" xfId="15430"/>
    <cellStyle name="Comma 12 4 4 2" xfId="15945"/>
    <cellStyle name="Comma 12 4 4 2 2" xfId="29607"/>
    <cellStyle name="Comma 12 4 4 3" xfId="29491"/>
    <cellStyle name="Comma 12 4 5" xfId="15438"/>
    <cellStyle name="Comma 12 4 5 2" xfId="29499"/>
    <cellStyle name="Comma 12 4 6" xfId="26172"/>
    <cellStyle name="Comma 12 5" xfId="9309"/>
    <cellStyle name="Comma 12 5 2" xfId="13998"/>
    <cellStyle name="Comma 12 5 2 2" xfId="28059"/>
    <cellStyle name="Comma 12 5 3" xfId="21574"/>
    <cellStyle name="Comma 12 5 3 2" xfId="31616"/>
    <cellStyle name="Comma 12 5 4" xfId="25554"/>
    <cellStyle name="Comma 12 6" xfId="15426"/>
    <cellStyle name="Comma 12 6 2" xfId="18350"/>
    <cellStyle name="Comma 12 6 2 2" xfId="30478"/>
    <cellStyle name="Comma 12 6 3" xfId="20905"/>
    <cellStyle name="Comma 12 6 3 2" xfId="30962"/>
    <cellStyle name="Comma 12 6 4" xfId="29487"/>
    <cellStyle name="Comma 12 7" xfId="11800"/>
    <cellStyle name="Comma 12 7 2" xfId="27034"/>
    <cellStyle name="Comma 12 8" xfId="23786"/>
    <cellStyle name="Comma 12 8 2" xfId="33822"/>
    <cellStyle name="Comma 12 9" xfId="24887"/>
    <cellStyle name="Comma 120" xfId="7916"/>
    <cellStyle name="Comma 120 2" xfId="10361"/>
    <cellStyle name="Comma 120 2 2" xfId="14929"/>
    <cellStyle name="Comma 120 2 2 2" xfId="22462"/>
    <cellStyle name="Comma 120 2 2 2 2" xfId="32498"/>
    <cellStyle name="Comma 120 2 2 3" xfId="28990"/>
    <cellStyle name="Comma 120 2 3" xfId="21276"/>
    <cellStyle name="Comma 120 2 3 2" xfId="31321"/>
    <cellStyle name="Comma 120 2 4" xfId="26485"/>
    <cellStyle name="Comma 120 3" xfId="9692"/>
    <cellStyle name="Comma 120 3 2" xfId="14296"/>
    <cellStyle name="Comma 120 3 2 2" xfId="28357"/>
    <cellStyle name="Comma 120 3 3" xfId="21866"/>
    <cellStyle name="Comma 120 3 3 2" xfId="31905"/>
    <cellStyle name="Comma 120 3 4" xfId="25852"/>
    <cellStyle name="Comma 120 4" xfId="12792"/>
    <cellStyle name="Comma 120 4 2" xfId="27157"/>
    <cellStyle name="Comma 120 5" xfId="24073"/>
    <cellStyle name="Comma 120 5 2" xfId="34109"/>
    <cellStyle name="Comma 120 6" xfId="24990"/>
    <cellStyle name="Comma 121" xfId="7917"/>
    <cellStyle name="Comma 121 2" xfId="10363"/>
    <cellStyle name="Comma 121 2 2" xfId="14931"/>
    <cellStyle name="Comma 121 2 2 2" xfId="22464"/>
    <cellStyle name="Comma 121 2 2 2 2" xfId="32500"/>
    <cellStyle name="Comma 121 2 2 3" xfId="28992"/>
    <cellStyle name="Comma 121 2 3" xfId="21278"/>
    <cellStyle name="Comma 121 2 3 2" xfId="31323"/>
    <cellStyle name="Comma 121 2 4" xfId="26487"/>
    <cellStyle name="Comma 121 3" xfId="9694"/>
    <cellStyle name="Comma 121 3 2" xfId="14298"/>
    <cellStyle name="Comma 121 3 2 2" xfId="28359"/>
    <cellStyle name="Comma 121 3 3" xfId="21868"/>
    <cellStyle name="Comma 121 3 3 2" xfId="31907"/>
    <cellStyle name="Comma 121 3 4" xfId="25854"/>
    <cellStyle name="Comma 121 4" xfId="12793"/>
    <cellStyle name="Comma 121 4 2" xfId="27158"/>
    <cellStyle name="Comma 121 5" xfId="24075"/>
    <cellStyle name="Comma 121 5 2" xfId="34111"/>
    <cellStyle name="Comma 121 6" xfId="24991"/>
    <cellStyle name="Comma 122" xfId="7918"/>
    <cellStyle name="Comma 122 2" xfId="10365"/>
    <cellStyle name="Comma 122 2 2" xfId="14933"/>
    <cellStyle name="Comma 122 2 2 2" xfId="22466"/>
    <cellStyle name="Comma 122 2 2 2 2" xfId="32502"/>
    <cellStyle name="Comma 122 2 2 3" xfId="28994"/>
    <cellStyle name="Comma 122 2 3" xfId="21280"/>
    <cellStyle name="Comma 122 2 3 2" xfId="31325"/>
    <cellStyle name="Comma 122 2 4" xfId="26489"/>
    <cellStyle name="Comma 122 3" xfId="9696"/>
    <cellStyle name="Comma 122 3 2" xfId="14300"/>
    <cellStyle name="Comma 122 3 2 2" xfId="28361"/>
    <cellStyle name="Comma 122 3 3" xfId="21870"/>
    <cellStyle name="Comma 122 3 3 2" xfId="31909"/>
    <cellStyle name="Comma 122 3 4" xfId="25856"/>
    <cellStyle name="Comma 122 4" xfId="12794"/>
    <cellStyle name="Comma 122 4 2" xfId="27159"/>
    <cellStyle name="Comma 122 5" xfId="24077"/>
    <cellStyle name="Comma 122 5 2" xfId="34113"/>
    <cellStyle name="Comma 122 6" xfId="24992"/>
    <cellStyle name="Comma 123" xfId="7919"/>
    <cellStyle name="Comma 123 2" xfId="10367"/>
    <cellStyle name="Comma 123 2 2" xfId="14935"/>
    <cellStyle name="Comma 123 2 2 2" xfId="22468"/>
    <cellStyle name="Comma 123 2 2 2 2" xfId="32504"/>
    <cellStyle name="Comma 123 2 2 3" xfId="28996"/>
    <cellStyle name="Comma 123 2 3" xfId="21282"/>
    <cellStyle name="Comma 123 2 3 2" xfId="31327"/>
    <cellStyle name="Comma 123 2 4" xfId="26491"/>
    <cellStyle name="Comma 123 3" xfId="9698"/>
    <cellStyle name="Comma 123 3 2" xfId="14302"/>
    <cellStyle name="Comma 123 3 2 2" xfId="28363"/>
    <cellStyle name="Comma 123 3 3" xfId="21872"/>
    <cellStyle name="Comma 123 3 3 2" xfId="31911"/>
    <cellStyle name="Comma 123 3 4" xfId="25858"/>
    <cellStyle name="Comma 123 4" xfId="12795"/>
    <cellStyle name="Comma 123 4 2" xfId="27160"/>
    <cellStyle name="Comma 123 5" xfId="24079"/>
    <cellStyle name="Comma 123 5 2" xfId="34115"/>
    <cellStyle name="Comma 123 6" xfId="24993"/>
    <cellStyle name="Comma 124" xfId="7920"/>
    <cellStyle name="Comma 124 2" xfId="10369"/>
    <cellStyle name="Comma 124 2 2" xfId="14937"/>
    <cellStyle name="Comma 124 2 2 2" xfId="22470"/>
    <cellStyle name="Comma 124 2 2 2 2" xfId="32506"/>
    <cellStyle name="Comma 124 2 2 3" xfId="28998"/>
    <cellStyle name="Comma 124 2 3" xfId="21284"/>
    <cellStyle name="Comma 124 2 3 2" xfId="31329"/>
    <cellStyle name="Comma 124 2 4" xfId="26493"/>
    <cellStyle name="Comma 124 3" xfId="9700"/>
    <cellStyle name="Comma 124 3 2" xfId="14304"/>
    <cellStyle name="Comma 124 3 2 2" xfId="28365"/>
    <cellStyle name="Comma 124 3 3" xfId="21874"/>
    <cellStyle name="Comma 124 3 3 2" xfId="31913"/>
    <cellStyle name="Comma 124 3 4" xfId="25860"/>
    <cellStyle name="Comma 124 4" xfId="12796"/>
    <cellStyle name="Comma 124 4 2" xfId="27161"/>
    <cellStyle name="Comma 124 5" xfId="24081"/>
    <cellStyle name="Comma 124 5 2" xfId="34117"/>
    <cellStyle name="Comma 124 6" xfId="24994"/>
    <cellStyle name="Comma 125" xfId="7921"/>
    <cellStyle name="Comma 125 2" xfId="10371"/>
    <cellStyle name="Comma 125 2 2" xfId="14939"/>
    <cellStyle name="Comma 125 2 2 2" xfId="22472"/>
    <cellStyle name="Comma 125 2 2 2 2" xfId="32508"/>
    <cellStyle name="Comma 125 2 2 3" xfId="29000"/>
    <cellStyle name="Comma 125 2 3" xfId="21286"/>
    <cellStyle name="Comma 125 2 3 2" xfId="31331"/>
    <cellStyle name="Comma 125 2 4" xfId="26495"/>
    <cellStyle name="Comma 125 3" xfId="9702"/>
    <cellStyle name="Comma 125 3 2" xfId="14306"/>
    <cellStyle name="Comma 125 3 2 2" xfId="28367"/>
    <cellStyle name="Comma 125 3 3" xfId="21876"/>
    <cellStyle name="Comma 125 3 3 2" xfId="31915"/>
    <cellStyle name="Comma 125 3 4" xfId="25862"/>
    <cellStyle name="Comma 125 4" xfId="12797"/>
    <cellStyle name="Comma 125 4 2" xfId="27162"/>
    <cellStyle name="Comma 125 5" xfId="24083"/>
    <cellStyle name="Comma 125 5 2" xfId="34119"/>
    <cellStyle name="Comma 125 6" xfId="24995"/>
    <cellStyle name="Comma 126" xfId="7922"/>
    <cellStyle name="Comma 126 2" xfId="10373"/>
    <cellStyle name="Comma 126 2 2" xfId="14941"/>
    <cellStyle name="Comma 126 2 2 2" xfId="22474"/>
    <cellStyle name="Comma 126 2 2 2 2" xfId="32510"/>
    <cellStyle name="Comma 126 2 2 3" xfId="29002"/>
    <cellStyle name="Comma 126 2 3" xfId="21288"/>
    <cellStyle name="Comma 126 2 3 2" xfId="31333"/>
    <cellStyle name="Comma 126 2 4" xfId="26497"/>
    <cellStyle name="Comma 126 3" xfId="9704"/>
    <cellStyle name="Comma 126 3 2" xfId="14308"/>
    <cellStyle name="Comma 126 3 2 2" xfId="28369"/>
    <cellStyle name="Comma 126 3 3" xfId="21878"/>
    <cellStyle name="Comma 126 3 3 2" xfId="31917"/>
    <cellStyle name="Comma 126 3 4" xfId="25864"/>
    <cellStyle name="Comma 126 4" xfId="12798"/>
    <cellStyle name="Comma 126 4 2" xfId="27163"/>
    <cellStyle name="Comma 126 5" xfId="24085"/>
    <cellStyle name="Comma 126 5 2" xfId="34121"/>
    <cellStyle name="Comma 126 6" xfId="24996"/>
    <cellStyle name="Comma 127" xfId="7923"/>
    <cellStyle name="Comma 127 2" xfId="10375"/>
    <cellStyle name="Comma 127 2 2" xfId="14943"/>
    <cellStyle name="Comma 127 2 2 2" xfId="22476"/>
    <cellStyle name="Comma 127 2 2 2 2" xfId="32512"/>
    <cellStyle name="Comma 127 2 2 3" xfId="29004"/>
    <cellStyle name="Comma 127 2 3" xfId="21290"/>
    <cellStyle name="Comma 127 2 3 2" xfId="31335"/>
    <cellStyle name="Comma 127 2 4" xfId="26499"/>
    <cellStyle name="Comma 127 3" xfId="9706"/>
    <cellStyle name="Comma 127 3 2" xfId="14310"/>
    <cellStyle name="Comma 127 3 2 2" xfId="28371"/>
    <cellStyle name="Comma 127 3 3" xfId="21880"/>
    <cellStyle name="Comma 127 3 3 2" xfId="31919"/>
    <cellStyle name="Comma 127 3 4" xfId="25866"/>
    <cellStyle name="Comma 127 4" xfId="12799"/>
    <cellStyle name="Comma 127 4 2" xfId="27164"/>
    <cellStyle name="Comma 127 5" xfId="24087"/>
    <cellStyle name="Comma 127 5 2" xfId="34123"/>
    <cellStyle name="Comma 127 6" xfId="24997"/>
    <cellStyle name="Comma 128" xfId="7924"/>
    <cellStyle name="Comma 128 2" xfId="10306"/>
    <cellStyle name="Comma 128 2 2" xfId="14874"/>
    <cellStyle name="Comma 128 2 2 2" xfId="22407"/>
    <cellStyle name="Comma 128 2 2 2 2" xfId="32443"/>
    <cellStyle name="Comma 128 2 2 3" xfId="28935"/>
    <cellStyle name="Comma 128 2 3" xfId="21221"/>
    <cellStyle name="Comma 128 2 3 2" xfId="31266"/>
    <cellStyle name="Comma 128 2 4" xfId="26430"/>
    <cellStyle name="Comma 128 3" xfId="9637"/>
    <cellStyle name="Comma 128 3 2" xfId="14241"/>
    <cellStyle name="Comma 128 3 2 2" xfId="28302"/>
    <cellStyle name="Comma 128 3 3" xfId="21811"/>
    <cellStyle name="Comma 128 3 3 2" xfId="31850"/>
    <cellStyle name="Comma 128 3 4" xfId="25797"/>
    <cellStyle name="Comma 128 4" xfId="12800"/>
    <cellStyle name="Comma 128 4 2" xfId="27165"/>
    <cellStyle name="Comma 128 5" xfId="24017"/>
    <cellStyle name="Comma 128 5 2" xfId="34053"/>
    <cellStyle name="Comma 128 6" xfId="24998"/>
    <cellStyle name="Comma 129" xfId="7925"/>
    <cellStyle name="Comma 129 2" xfId="10377"/>
    <cellStyle name="Comma 129 2 2" xfId="14945"/>
    <cellStyle name="Comma 129 2 2 2" xfId="22478"/>
    <cellStyle name="Comma 129 2 2 2 2" xfId="32514"/>
    <cellStyle name="Comma 129 2 2 3" xfId="29006"/>
    <cellStyle name="Comma 129 2 3" xfId="21292"/>
    <cellStyle name="Comma 129 2 3 2" xfId="31337"/>
    <cellStyle name="Comma 129 2 4" xfId="26501"/>
    <cellStyle name="Comma 129 3" xfId="9708"/>
    <cellStyle name="Comma 129 3 2" xfId="14312"/>
    <cellStyle name="Comma 129 3 2 2" xfId="28373"/>
    <cellStyle name="Comma 129 3 3" xfId="21882"/>
    <cellStyle name="Comma 129 3 3 2" xfId="31921"/>
    <cellStyle name="Comma 129 3 4" xfId="25868"/>
    <cellStyle name="Comma 129 4" xfId="12801"/>
    <cellStyle name="Comma 129 4 2" xfId="27166"/>
    <cellStyle name="Comma 129 5" xfId="24089"/>
    <cellStyle name="Comma 129 5 2" xfId="34125"/>
    <cellStyle name="Comma 129 6" xfId="24999"/>
    <cellStyle name="Comma 13" xfId="3838"/>
    <cellStyle name="Comma 13 10" xfId="24908"/>
    <cellStyle name="Comma 13 2" xfId="7926"/>
    <cellStyle name="Comma 13 2 2" xfId="10147"/>
    <cellStyle name="Comma 13 2 2 2" xfId="14715"/>
    <cellStyle name="Comma 13 2 2 2 2" xfId="22248"/>
    <cellStyle name="Comma 13 2 2 2 2 2" xfId="32285"/>
    <cellStyle name="Comma 13 2 2 2 3" xfId="28776"/>
    <cellStyle name="Comma 13 2 2 3" xfId="21062"/>
    <cellStyle name="Comma 13 2 2 3 2" xfId="31108"/>
    <cellStyle name="Comma 13 2 2 4" xfId="26271"/>
    <cellStyle name="Comma 13 2 3" xfId="9467"/>
    <cellStyle name="Comma 13 2 3 2" xfId="14082"/>
    <cellStyle name="Comma 13 2 3 2 2" xfId="28143"/>
    <cellStyle name="Comma 13 2 3 3" xfId="21651"/>
    <cellStyle name="Comma 13 2 3 3 2" xfId="31691"/>
    <cellStyle name="Comma 13 2 3 4" xfId="25638"/>
    <cellStyle name="Comma 13 2 4" xfId="15441"/>
    <cellStyle name="Comma 13 2 4 2" xfId="18532"/>
    <cellStyle name="Comma 13 2 4 2 2" xfId="30659"/>
    <cellStyle name="Comma 13 2 4 3" xfId="29502"/>
    <cellStyle name="Comma 13 2 5" xfId="12802"/>
    <cellStyle name="Comma 13 2 5 2" xfId="27167"/>
    <cellStyle name="Comma 13 2 6" xfId="23877"/>
    <cellStyle name="Comma 13 2 6 2" xfId="33913"/>
    <cellStyle name="Comma 13 2 7" xfId="25000"/>
    <cellStyle name="Comma 13 3" xfId="9238"/>
    <cellStyle name="Comma 13 3 2" xfId="10116"/>
    <cellStyle name="Comma 13 3 2 2" xfId="14684"/>
    <cellStyle name="Comma 13 3 2 2 2" xfId="22216"/>
    <cellStyle name="Comma 13 3 2 2 2 2" xfId="32253"/>
    <cellStyle name="Comma 13 3 2 2 3" xfId="28745"/>
    <cellStyle name="Comma 13 3 2 3" xfId="21029"/>
    <cellStyle name="Comma 13 3 2 3 2" xfId="31076"/>
    <cellStyle name="Comma 13 3 2 4" xfId="26240"/>
    <cellStyle name="Comma 13 3 3" xfId="9402"/>
    <cellStyle name="Comma 13 3 3 2" xfId="14049"/>
    <cellStyle name="Comma 13 3 3 2 2" xfId="28110"/>
    <cellStyle name="Comma 13 3 3 3" xfId="21599"/>
    <cellStyle name="Comma 13 3 3 3 2" xfId="31640"/>
    <cellStyle name="Comma 13 3 3 4" xfId="25605"/>
    <cellStyle name="Comma 13 3 4" xfId="18040"/>
    <cellStyle name="Comma 13 3 4 2" xfId="22769"/>
    <cellStyle name="Comma 13 3 4 2 2" xfId="32805"/>
    <cellStyle name="Comma 13 3 4 3" xfId="30314"/>
    <cellStyle name="Comma 13 3 5" xfId="18525"/>
    <cellStyle name="Comma 13 3 5 2" xfId="30652"/>
    <cellStyle name="Comma 13 3 6" xfId="24404"/>
    <cellStyle name="Comma 13 3 6 2" xfId="34440"/>
    <cellStyle name="Comma 13 3 7" xfId="25501"/>
    <cellStyle name="Comma 13 4" xfId="9393"/>
    <cellStyle name="Comma 13 4 2" xfId="14042"/>
    <cellStyle name="Comma 13 4 2 2" xfId="22209"/>
    <cellStyle name="Comma 13 4 2 2 2" xfId="32246"/>
    <cellStyle name="Comma 13 4 2 3" xfId="28103"/>
    <cellStyle name="Comma 13 4 3" xfId="18453"/>
    <cellStyle name="Comma 13 4 3 2" xfId="30581"/>
    <cellStyle name="Comma 13 4 4" xfId="21020"/>
    <cellStyle name="Comma 13 4 4 2" xfId="31069"/>
    <cellStyle name="Comma 13 4 5" xfId="25598"/>
    <cellStyle name="Comma 13 5" xfId="10071"/>
    <cellStyle name="Comma 13 5 2" xfId="14648"/>
    <cellStyle name="Comma 13 5 2 2" xfId="22190"/>
    <cellStyle name="Comma 13 5 2 2 2" xfId="32228"/>
    <cellStyle name="Comma 13 5 2 3" xfId="28709"/>
    <cellStyle name="Comma 13 5 3" xfId="20998"/>
    <cellStyle name="Comma 13 5 3 2" xfId="31051"/>
    <cellStyle name="Comma 13 5 4" xfId="26204"/>
    <cellStyle name="Comma 13 6" xfId="9310"/>
    <cellStyle name="Comma 13 6 2" xfId="13999"/>
    <cellStyle name="Comma 13 6 2 2" xfId="28060"/>
    <cellStyle name="Comma 13 6 3" xfId="18252"/>
    <cellStyle name="Comma 13 6 3 2" xfId="30425"/>
    <cellStyle name="Comma 13 6 4" xfId="20869"/>
    <cellStyle name="Comma 13 6 4 2" xfId="30926"/>
    <cellStyle name="Comma 13 6 5" xfId="25555"/>
    <cellStyle name="Comma 13 7" xfId="18331"/>
    <cellStyle name="Comma 13 7 2" xfId="20864"/>
    <cellStyle name="Comma 13 7 2 2" xfId="30921"/>
    <cellStyle name="Comma 13 7 3" xfId="30459"/>
    <cellStyle name="Comma 13 8" xfId="11821"/>
    <cellStyle name="Comma 13 8 2" xfId="27054"/>
    <cellStyle name="Comma 13 9" xfId="23802"/>
    <cellStyle name="Comma 13 9 2" xfId="33838"/>
    <cellStyle name="Comma 130" xfId="7927"/>
    <cellStyle name="Comma 130 2" xfId="10379"/>
    <cellStyle name="Comma 130 2 2" xfId="14947"/>
    <cellStyle name="Comma 130 2 2 2" xfId="22480"/>
    <cellStyle name="Comma 130 2 2 2 2" xfId="32516"/>
    <cellStyle name="Comma 130 2 2 3" xfId="29008"/>
    <cellStyle name="Comma 130 2 3" xfId="21294"/>
    <cellStyle name="Comma 130 2 3 2" xfId="31339"/>
    <cellStyle name="Comma 130 2 4" xfId="26503"/>
    <cellStyle name="Comma 130 3" xfId="9710"/>
    <cellStyle name="Comma 130 3 2" xfId="14314"/>
    <cellStyle name="Comma 130 3 2 2" xfId="28375"/>
    <cellStyle name="Comma 130 3 3" xfId="21884"/>
    <cellStyle name="Comma 130 3 3 2" xfId="31923"/>
    <cellStyle name="Comma 130 3 4" xfId="25870"/>
    <cellStyle name="Comma 130 4" xfId="12803"/>
    <cellStyle name="Comma 130 4 2" xfId="27168"/>
    <cellStyle name="Comma 130 5" xfId="24091"/>
    <cellStyle name="Comma 130 5 2" xfId="34127"/>
    <cellStyle name="Comma 130 6" xfId="25001"/>
    <cellStyle name="Comma 131" xfId="7928"/>
    <cellStyle name="Comma 131 2" xfId="10381"/>
    <cellStyle name="Comma 131 2 2" xfId="14949"/>
    <cellStyle name="Comma 131 2 2 2" xfId="22482"/>
    <cellStyle name="Comma 131 2 2 2 2" xfId="32518"/>
    <cellStyle name="Comma 131 2 2 3" xfId="29010"/>
    <cellStyle name="Comma 131 2 3" xfId="21296"/>
    <cellStyle name="Comma 131 2 3 2" xfId="31341"/>
    <cellStyle name="Comma 131 2 4" xfId="26505"/>
    <cellStyle name="Comma 131 3" xfId="9712"/>
    <cellStyle name="Comma 131 3 2" xfId="14316"/>
    <cellStyle name="Comma 131 3 2 2" xfId="28377"/>
    <cellStyle name="Comma 131 3 3" xfId="21886"/>
    <cellStyle name="Comma 131 3 3 2" xfId="31925"/>
    <cellStyle name="Comma 131 3 4" xfId="25872"/>
    <cellStyle name="Comma 131 4" xfId="12804"/>
    <cellStyle name="Comma 131 4 2" xfId="27169"/>
    <cellStyle name="Comma 131 5" xfId="24093"/>
    <cellStyle name="Comma 131 5 2" xfId="34129"/>
    <cellStyle name="Comma 131 6" xfId="25002"/>
    <cellStyle name="Comma 132" xfId="7929"/>
    <cellStyle name="Comma 132 2" xfId="10383"/>
    <cellStyle name="Comma 132 2 2" xfId="14951"/>
    <cellStyle name="Comma 132 2 2 2" xfId="22484"/>
    <cellStyle name="Comma 132 2 2 2 2" xfId="32520"/>
    <cellStyle name="Comma 132 2 2 3" xfId="29012"/>
    <cellStyle name="Comma 132 2 3" xfId="21298"/>
    <cellStyle name="Comma 132 2 3 2" xfId="31343"/>
    <cellStyle name="Comma 132 2 4" xfId="26507"/>
    <cellStyle name="Comma 132 3" xfId="9714"/>
    <cellStyle name="Comma 132 3 2" xfId="14318"/>
    <cellStyle name="Comma 132 3 2 2" xfId="28379"/>
    <cellStyle name="Comma 132 3 3" xfId="21888"/>
    <cellStyle name="Comma 132 3 3 2" xfId="31927"/>
    <cellStyle name="Comma 132 3 4" xfId="25874"/>
    <cellStyle name="Comma 132 4" xfId="12805"/>
    <cellStyle name="Comma 132 4 2" xfId="27170"/>
    <cellStyle name="Comma 132 5" xfId="24095"/>
    <cellStyle name="Comma 132 5 2" xfId="34131"/>
    <cellStyle name="Comma 132 6" xfId="25003"/>
    <cellStyle name="Comma 133" xfId="7930"/>
    <cellStyle name="Comma 133 2" xfId="10385"/>
    <cellStyle name="Comma 133 2 2" xfId="14953"/>
    <cellStyle name="Comma 133 2 2 2" xfId="22486"/>
    <cellStyle name="Comma 133 2 2 2 2" xfId="32522"/>
    <cellStyle name="Comma 133 2 2 3" xfId="29014"/>
    <cellStyle name="Comma 133 2 3" xfId="21300"/>
    <cellStyle name="Comma 133 2 3 2" xfId="31345"/>
    <cellStyle name="Comma 133 2 4" xfId="26509"/>
    <cellStyle name="Comma 133 3" xfId="9716"/>
    <cellStyle name="Comma 133 3 2" xfId="14320"/>
    <cellStyle name="Comma 133 3 2 2" xfId="28381"/>
    <cellStyle name="Comma 133 3 3" xfId="21890"/>
    <cellStyle name="Comma 133 3 3 2" xfId="31929"/>
    <cellStyle name="Comma 133 3 4" xfId="25876"/>
    <cellStyle name="Comma 133 4" xfId="12806"/>
    <cellStyle name="Comma 133 4 2" xfId="27171"/>
    <cellStyle name="Comma 133 5" xfId="24097"/>
    <cellStyle name="Comma 133 5 2" xfId="34133"/>
    <cellStyle name="Comma 133 6" xfId="25004"/>
    <cellStyle name="Comma 134" xfId="7931"/>
    <cellStyle name="Comma 134 2" xfId="10387"/>
    <cellStyle name="Comma 134 2 2" xfId="14955"/>
    <cellStyle name="Comma 134 2 2 2" xfId="22488"/>
    <cellStyle name="Comma 134 2 2 2 2" xfId="32524"/>
    <cellStyle name="Comma 134 2 2 3" xfId="29016"/>
    <cellStyle name="Comma 134 2 3" xfId="21302"/>
    <cellStyle name="Comma 134 2 3 2" xfId="31347"/>
    <cellStyle name="Comma 134 2 4" xfId="26511"/>
    <cellStyle name="Comma 134 3" xfId="9718"/>
    <cellStyle name="Comma 134 3 2" xfId="14322"/>
    <cellStyle name="Comma 134 3 2 2" xfId="28383"/>
    <cellStyle name="Comma 134 3 3" xfId="21892"/>
    <cellStyle name="Comma 134 3 3 2" xfId="31931"/>
    <cellStyle name="Comma 134 3 4" xfId="25878"/>
    <cellStyle name="Comma 134 4" xfId="12807"/>
    <cellStyle name="Comma 134 4 2" xfId="27172"/>
    <cellStyle name="Comma 134 5" xfId="24099"/>
    <cellStyle name="Comma 134 5 2" xfId="34135"/>
    <cellStyle name="Comma 134 6" xfId="25005"/>
    <cellStyle name="Comma 135" xfId="7932"/>
    <cellStyle name="Comma 135 2" xfId="10389"/>
    <cellStyle name="Comma 135 2 2" xfId="14957"/>
    <cellStyle name="Comma 135 2 2 2" xfId="22490"/>
    <cellStyle name="Comma 135 2 2 2 2" xfId="32526"/>
    <cellStyle name="Comma 135 2 2 3" xfId="29018"/>
    <cellStyle name="Comma 135 2 3" xfId="21304"/>
    <cellStyle name="Comma 135 2 3 2" xfId="31349"/>
    <cellStyle name="Comma 135 2 4" xfId="26513"/>
    <cellStyle name="Comma 135 3" xfId="9720"/>
    <cellStyle name="Comma 135 3 2" xfId="14324"/>
    <cellStyle name="Comma 135 3 2 2" xfId="28385"/>
    <cellStyle name="Comma 135 3 3" xfId="21894"/>
    <cellStyle name="Comma 135 3 3 2" xfId="31933"/>
    <cellStyle name="Comma 135 3 4" xfId="25880"/>
    <cellStyle name="Comma 135 4" xfId="12808"/>
    <cellStyle name="Comma 135 4 2" xfId="27173"/>
    <cellStyle name="Comma 135 5" xfId="24101"/>
    <cellStyle name="Comma 135 5 2" xfId="34137"/>
    <cellStyle name="Comma 135 6" xfId="25006"/>
    <cellStyle name="Comma 136" xfId="7933"/>
    <cellStyle name="Comma 136 2" xfId="10391"/>
    <cellStyle name="Comma 136 2 2" xfId="14959"/>
    <cellStyle name="Comma 136 2 2 2" xfId="22492"/>
    <cellStyle name="Comma 136 2 2 2 2" xfId="32528"/>
    <cellStyle name="Comma 136 2 2 3" xfId="29020"/>
    <cellStyle name="Comma 136 2 3" xfId="21306"/>
    <cellStyle name="Comma 136 2 3 2" xfId="31351"/>
    <cellStyle name="Comma 136 2 4" xfId="26515"/>
    <cellStyle name="Comma 136 3" xfId="9722"/>
    <cellStyle name="Comma 136 3 2" xfId="14326"/>
    <cellStyle name="Comma 136 3 2 2" xfId="28387"/>
    <cellStyle name="Comma 136 3 3" xfId="21896"/>
    <cellStyle name="Comma 136 3 3 2" xfId="31935"/>
    <cellStyle name="Comma 136 3 4" xfId="25882"/>
    <cellStyle name="Comma 136 4" xfId="12809"/>
    <cellStyle name="Comma 136 4 2" xfId="27174"/>
    <cellStyle name="Comma 136 5" xfId="24103"/>
    <cellStyle name="Comma 136 5 2" xfId="34139"/>
    <cellStyle name="Comma 136 6" xfId="25007"/>
    <cellStyle name="Comma 137" xfId="7934"/>
    <cellStyle name="Comma 137 2" xfId="10393"/>
    <cellStyle name="Comma 137 2 2" xfId="14961"/>
    <cellStyle name="Comma 137 2 2 2" xfId="22494"/>
    <cellStyle name="Comma 137 2 2 2 2" xfId="32530"/>
    <cellStyle name="Comma 137 2 2 3" xfId="29022"/>
    <cellStyle name="Comma 137 2 3" xfId="21308"/>
    <cellStyle name="Comma 137 2 3 2" xfId="31353"/>
    <cellStyle name="Comma 137 2 4" xfId="26517"/>
    <cellStyle name="Comma 137 3" xfId="9724"/>
    <cellStyle name="Comma 137 3 2" xfId="14328"/>
    <cellStyle name="Comma 137 3 2 2" xfId="28389"/>
    <cellStyle name="Comma 137 3 3" xfId="21898"/>
    <cellStyle name="Comma 137 3 3 2" xfId="31937"/>
    <cellStyle name="Comma 137 3 4" xfId="25884"/>
    <cellStyle name="Comma 137 4" xfId="12810"/>
    <cellStyle name="Comma 137 4 2" xfId="27175"/>
    <cellStyle name="Comma 137 5" xfId="24105"/>
    <cellStyle name="Comma 137 5 2" xfId="34141"/>
    <cellStyle name="Comma 137 6" xfId="25008"/>
    <cellStyle name="Comma 138" xfId="7935"/>
    <cellStyle name="Comma 138 2" xfId="10395"/>
    <cellStyle name="Comma 138 2 2" xfId="14963"/>
    <cellStyle name="Comma 138 2 2 2" xfId="22496"/>
    <cellStyle name="Comma 138 2 2 2 2" xfId="32532"/>
    <cellStyle name="Comma 138 2 2 3" xfId="29024"/>
    <cellStyle name="Comma 138 2 3" xfId="21310"/>
    <cellStyle name="Comma 138 2 3 2" xfId="31355"/>
    <cellStyle name="Comma 138 2 4" xfId="26519"/>
    <cellStyle name="Comma 138 3" xfId="9726"/>
    <cellStyle name="Comma 138 3 2" xfId="14330"/>
    <cellStyle name="Comma 138 3 2 2" xfId="28391"/>
    <cellStyle name="Comma 138 3 3" xfId="21900"/>
    <cellStyle name="Comma 138 3 3 2" xfId="31939"/>
    <cellStyle name="Comma 138 3 4" xfId="25886"/>
    <cellStyle name="Comma 138 4" xfId="12811"/>
    <cellStyle name="Comma 138 4 2" xfId="27176"/>
    <cellStyle name="Comma 138 5" xfId="24107"/>
    <cellStyle name="Comma 138 5 2" xfId="34143"/>
    <cellStyle name="Comma 138 6" xfId="25009"/>
    <cellStyle name="Comma 139" xfId="7936"/>
    <cellStyle name="Comma 139 2" xfId="10397"/>
    <cellStyle name="Comma 139 2 2" xfId="14965"/>
    <cellStyle name="Comma 139 2 2 2" xfId="22498"/>
    <cellStyle name="Comma 139 2 2 2 2" xfId="32534"/>
    <cellStyle name="Comma 139 2 2 3" xfId="29026"/>
    <cellStyle name="Comma 139 2 3" xfId="21312"/>
    <cellStyle name="Comma 139 2 3 2" xfId="31357"/>
    <cellStyle name="Comma 139 2 4" xfId="26521"/>
    <cellStyle name="Comma 139 3" xfId="9728"/>
    <cellStyle name="Comma 139 3 2" xfId="14332"/>
    <cellStyle name="Comma 139 3 2 2" xfId="28393"/>
    <cellStyle name="Comma 139 3 3" xfId="21902"/>
    <cellStyle name="Comma 139 3 3 2" xfId="31941"/>
    <cellStyle name="Comma 139 3 4" xfId="25888"/>
    <cellStyle name="Comma 139 4" xfId="12812"/>
    <cellStyle name="Comma 139 4 2" xfId="27177"/>
    <cellStyle name="Comma 139 5" xfId="24109"/>
    <cellStyle name="Comma 139 5 2" xfId="34145"/>
    <cellStyle name="Comma 139 6" xfId="25010"/>
    <cellStyle name="Comma 14" xfId="3855"/>
    <cellStyle name="Comma 14 10" xfId="24921"/>
    <cellStyle name="Comma 14 2" xfId="7937"/>
    <cellStyle name="Comma 14 2 2" xfId="10139"/>
    <cellStyle name="Comma 14 2 2 2" xfId="14707"/>
    <cellStyle name="Comma 14 2 2 2 2" xfId="22239"/>
    <cellStyle name="Comma 14 2 2 2 2 2" xfId="32276"/>
    <cellStyle name="Comma 14 2 2 2 3" xfId="28768"/>
    <cellStyle name="Comma 14 2 2 3" xfId="21053"/>
    <cellStyle name="Comma 14 2 2 3 2" xfId="31099"/>
    <cellStyle name="Comma 14 2 2 4" xfId="26263"/>
    <cellStyle name="Comma 14 2 3" xfId="9451"/>
    <cellStyle name="Comma 14 2 3 2" xfId="14072"/>
    <cellStyle name="Comma 14 2 3 2 2" xfId="28133"/>
    <cellStyle name="Comma 14 2 3 3" xfId="21642"/>
    <cellStyle name="Comma 14 2 3 3 2" xfId="31682"/>
    <cellStyle name="Comma 14 2 3 4" xfId="25628"/>
    <cellStyle name="Comma 14 2 4" xfId="18533"/>
    <cellStyle name="Comma 14 2 4 2" xfId="30660"/>
    <cellStyle name="Comma 14 2 5" xfId="12813"/>
    <cellStyle name="Comma 14 2 5 2" xfId="27178"/>
    <cellStyle name="Comma 14 2 6" xfId="23869"/>
    <cellStyle name="Comma 14 2 6 2" xfId="33905"/>
    <cellStyle name="Comma 14 2 7" xfId="25011"/>
    <cellStyle name="Comma 14 3" xfId="9239"/>
    <cellStyle name="Comma 14 3 2" xfId="10119"/>
    <cellStyle name="Comma 14 3 2 2" xfId="14687"/>
    <cellStyle name="Comma 14 3 2 2 2" xfId="22219"/>
    <cellStyle name="Comma 14 3 2 2 2 2" xfId="32256"/>
    <cellStyle name="Comma 14 3 2 2 3" xfId="28748"/>
    <cellStyle name="Comma 14 3 2 3" xfId="21033"/>
    <cellStyle name="Comma 14 3 2 3 2" xfId="31079"/>
    <cellStyle name="Comma 14 3 2 4" xfId="26243"/>
    <cellStyle name="Comma 14 3 3" xfId="9408"/>
    <cellStyle name="Comma 14 3 3 2" xfId="14052"/>
    <cellStyle name="Comma 14 3 3 2 2" xfId="28113"/>
    <cellStyle name="Comma 14 3 3 3" xfId="21622"/>
    <cellStyle name="Comma 14 3 3 3 2" xfId="31662"/>
    <cellStyle name="Comma 14 3 3 4" xfId="25608"/>
    <cellStyle name="Comma 14 3 4" xfId="24407"/>
    <cellStyle name="Comma 14 3 4 2" xfId="34443"/>
    <cellStyle name="Comma 14 3 5" xfId="25502"/>
    <cellStyle name="Comma 14 4" xfId="9397"/>
    <cellStyle name="Comma 14 4 2" xfId="14044"/>
    <cellStyle name="Comma 14 4 2 2" xfId="22211"/>
    <cellStyle name="Comma 14 4 2 2 2" xfId="32248"/>
    <cellStyle name="Comma 14 4 2 3" xfId="28105"/>
    <cellStyle name="Comma 14 4 3" xfId="21024"/>
    <cellStyle name="Comma 14 4 3 2" xfId="31071"/>
    <cellStyle name="Comma 14 4 4" xfId="25600"/>
    <cellStyle name="Comma 14 5" xfId="10076"/>
    <cellStyle name="Comma 14 5 2" xfId="14650"/>
    <cellStyle name="Comma 14 5 2 2" xfId="22191"/>
    <cellStyle name="Comma 14 5 2 2 2" xfId="32229"/>
    <cellStyle name="Comma 14 5 2 3" xfId="28711"/>
    <cellStyle name="Comma 14 5 3" xfId="20999"/>
    <cellStyle name="Comma 14 5 3 2" xfId="31052"/>
    <cellStyle name="Comma 14 5 4" xfId="26206"/>
    <cellStyle name="Comma 14 6" xfId="9311"/>
    <cellStyle name="Comma 14 6 2" xfId="14000"/>
    <cellStyle name="Comma 14 6 2 2" xfId="28061"/>
    <cellStyle name="Comma 14 6 3" xfId="18292"/>
    <cellStyle name="Comma 14 6 3 2" xfId="30435"/>
    <cellStyle name="Comma 14 6 4" xfId="21594"/>
    <cellStyle name="Comma 14 6 4 2" xfId="31635"/>
    <cellStyle name="Comma 14 6 5" xfId="25556"/>
    <cellStyle name="Comma 14 7" xfId="18526"/>
    <cellStyle name="Comma 14 7 2" xfId="30653"/>
    <cellStyle name="Comma 14 8" xfId="11833"/>
    <cellStyle name="Comma 14 8 2" xfId="27066"/>
    <cellStyle name="Comma 14 9" xfId="23824"/>
    <cellStyle name="Comma 14 9 2" xfId="33860"/>
    <cellStyle name="Comma 140" xfId="7938"/>
    <cellStyle name="Comma 140 2" xfId="10399"/>
    <cellStyle name="Comma 140 2 2" xfId="14967"/>
    <cellStyle name="Comma 140 2 2 2" xfId="22500"/>
    <cellStyle name="Comma 140 2 2 2 2" xfId="32536"/>
    <cellStyle name="Comma 140 2 2 3" xfId="29028"/>
    <cellStyle name="Comma 140 2 3" xfId="21314"/>
    <cellStyle name="Comma 140 2 3 2" xfId="31359"/>
    <cellStyle name="Comma 140 2 4" xfId="26523"/>
    <cellStyle name="Comma 140 3" xfId="9730"/>
    <cellStyle name="Comma 140 3 2" xfId="14334"/>
    <cellStyle name="Comma 140 3 2 2" xfId="28395"/>
    <cellStyle name="Comma 140 3 3" xfId="21904"/>
    <cellStyle name="Comma 140 3 3 2" xfId="31943"/>
    <cellStyle name="Comma 140 3 4" xfId="25890"/>
    <cellStyle name="Comma 140 4" xfId="12814"/>
    <cellStyle name="Comma 140 4 2" xfId="27179"/>
    <cellStyle name="Comma 140 5" xfId="24111"/>
    <cellStyle name="Comma 140 5 2" xfId="34147"/>
    <cellStyle name="Comma 140 6" xfId="25012"/>
    <cellStyle name="Comma 141" xfId="7939"/>
    <cellStyle name="Comma 141 2" xfId="10401"/>
    <cellStyle name="Comma 141 2 2" xfId="14969"/>
    <cellStyle name="Comma 141 2 2 2" xfId="22502"/>
    <cellStyle name="Comma 141 2 2 2 2" xfId="32538"/>
    <cellStyle name="Comma 141 2 2 3" xfId="29030"/>
    <cellStyle name="Comma 141 2 3" xfId="21316"/>
    <cellStyle name="Comma 141 2 3 2" xfId="31361"/>
    <cellStyle name="Comma 141 2 4" xfId="26525"/>
    <cellStyle name="Comma 141 3" xfId="9732"/>
    <cellStyle name="Comma 141 3 2" xfId="14336"/>
    <cellStyle name="Comma 141 3 2 2" xfId="28397"/>
    <cellStyle name="Comma 141 3 3" xfId="21906"/>
    <cellStyle name="Comma 141 3 3 2" xfId="31945"/>
    <cellStyle name="Comma 141 3 4" xfId="25892"/>
    <cellStyle name="Comma 141 4" xfId="12815"/>
    <cellStyle name="Comma 141 4 2" xfId="27180"/>
    <cellStyle name="Comma 141 5" xfId="24113"/>
    <cellStyle name="Comma 141 5 2" xfId="34149"/>
    <cellStyle name="Comma 141 6" xfId="25013"/>
    <cellStyle name="Comma 142" xfId="7940"/>
    <cellStyle name="Comma 142 2" xfId="10403"/>
    <cellStyle name="Comma 142 2 2" xfId="14971"/>
    <cellStyle name="Comma 142 2 2 2" xfId="22504"/>
    <cellStyle name="Comma 142 2 2 2 2" xfId="32540"/>
    <cellStyle name="Comma 142 2 2 3" xfId="29032"/>
    <cellStyle name="Comma 142 2 3" xfId="21318"/>
    <cellStyle name="Comma 142 2 3 2" xfId="31363"/>
    <cellStyle name="Comma 142 2 4" xfId="26527"/>
    <cellStyle name="Comma 142 3" xfId="9734"/>
    <cellStyle name="Comma 142 3 2" xfId="14338"/>
    <cellStyle name="Comma 142 3 2 2" xfId="28399"/>
    <cellStyle name="Comma 142 3 3" xfId="21908"/>
    <cellStyle name="Comma 142 3 3 2" xfId="31947"/>
    <cellStyle name="Comma 142 3 4" xfId="25894"/>
    <cellStyle name="Comma 142 4" xfId="12816"/>
    <cellStyle name="Comma 142 4 2" xfId="27181"/>
    <cellStyle name="Comma 142 5" xfId="24115"/>
    <cellStyle name="Comma 142 5 2" xfId="34151"/>
    <cellStyle name="Comma 142 6" xfId="25014"/>
    <cellStyle name="Comma 143" xfId="7941"/>
    <cellStyle name="Comma 143 2" xfId="10405"/>
    <cellStyle name="Comma 143 2 2" xfId="14973"/>
    <cellStyle name="Comma 143 2 2 2" xfId="22506"/>
    <cellStyle name="Comma 143 2 2 2 2" xfId="32542"/>
    <cellStyle name="Comma 143 2 2 3" xfId="29034"/>
    <cellStyle name="Comma 143 2 3" xfId="21320"/>
    <cellStyle name="Comma 143 2 3 2" xfId="31365"/>
    <cellStyle name="Comma 143 2 4" xfId="26529"/>
    <cellStyle name="Comma 143 3" xfId="9736"/>
    <cellStyle name="Comma 143 3 2" xfId="14340"/>
    <cellStyle name="Comma 143 3 2 2" xfId="28401"/>
    <cellStyle name="Comma 143 3 3" xfId="21910"/>
    <cellStyle name="Comma 143 3 3 2" xfId="31949"/>
    <cellStyle name="Comma 143 3 4" xfId="25896"/>
    <cellStyle name="Comma 143 4" xfId="12817"/>
    <cellStyle name="Comma 143 4 2" xfId="27182"/>
    <cellStyle name="Comma 143 5" xfId="24117"/>
    <cellStyle name="Comma 143 5 2" xfId="34153"/>
    <cellStyle name="Comma 143 6" xfId="25015"/>
    <cellStyle name="Comma 144" xfId="7942"/>
    <cellStyle name="Comma 144 2" xfId="10308"/>
    <cellStyle name="Comma 144 2 2" xfId="14876"/>
    <cellStyle name="Comma 144 2 2 2" xfId="22409"/>
    <cellStyle name="Comma 144 2 2 2 2" xfId="32445"/>
    <cellStyle name="Comma 144 2 2 3" xfId="28937"/>
    <cellStyle name="Comma 144 2 3" xfId="21223"/>
    <cellStyle name="Comma 144 2 3 2" xfId="31268"/>
    <cellStyle name="Comma 144 2 4" xfId="26432"/>
    <cellStyle name="Comma 144 3" xfId="9639"/>
    <cellStyle name="Comma 144 3 2" xfId="14243"/>
    <cellStyle name="Comma 144 3 2 2" xfId="28304"/>
    <cellStyle name="Comma 144 3 3" xfId="21813"/>
    <cellStyle name="Comma 144 3 3 2" xfId="31852"/>
    <cellStyle name="Comma 144 3 4" xfId="25799"/>
    <cellStyle name="Comma 144 4" xfId="12818"/>
    <cellStyle name="Comma 144 4 2" xfId="27183"/>
    <cellStyle name="Comma 144 5" xfId="24019"/>
    <cellStyle name="Comma 144 5 2" xfId="34055"/>
    <cellStyle name="Comma 144 6" xfId="25016"/>
    <cellStyle name="Comma 145" xfId="7943"/>
    <cellStyle name="Comma 145 2" xfId="10407"/>
    <cellStyle name="Comma 145 2 2" xfId="14975"/>
    <cellStyle name="Comma 145 2 2 2" xfId="22508"/>
    <cellStyle name="Comma 145 2 2 2 2" xfId="32544"/>
    <cellStyle name="Comma 145 2 2 3" xfId="29036"/>
    <cellStyle name="Comma 145 2 3" xfId="21322"/>
    <cellStyle name="Comma 145 2 3 2" xfId="31367"/>
    <cellStyle name="Comma 145 2 4" xfId="26531"/>
    <cellStyle name="Comma 145 3" xfId="9738"/>
    <cellStyle name="Comma 145 3 2" xfId="14342"/>
    <cellStyle name="Comma 145 3 2 2" xfId="28403"/>
    <cellStyle name="Comma 145 3 3" xfId="21912"/>
    <cellStyle name="Comma 145 3 3 2" xfId="31951"/>
    <cellStyle name="Comma 145 3 4" xfId="25898"/>
    <cellStyle name="Comma 145 4" xfId="12819"/>
    <cellStyle name="Comma 145 4 2" xfId="27184"/>
    <cellStyle name="Comma 145 5" xfId="24119"/>
    <cellStyle name="Comma 145 5 2" xfId="34155"/>
    <cellStyle name="Comma 145 6" xfId="25017"/>
    <cellStyle name="Comma 146" xfId="7944"/>
    <cellStyle name="Comma 146 2" xfId="10409"/>
    <cellStyle name="Comma 146 2 2" xfId="14977"/>
    <cellStyle name="Comma 146 2 2 2" xfId="22510"/>
    <cellStyle name="Comma 146 2 2 2 2" xfId="32546"/>
    <cellStyle name="Comma 146 2 2 3" xfId="29038"/>
    <cellStyle name="Comma 146 2 3" xfId="21324"/>
    <cellStyle name="Comma 146 2 3 2" xfId="31369"/>
    <cellStyle name="Comma 146 2 4" xfId="26533"/>
    <cellStyle name="Comma 146 3" xfId="9740"/>
    <cellStyle name="Comma 146 3 2" xfId="14344"/>
    <cellStyle name="Comma 146 3 2 2" xfId="28405"/>
    <cellStyle name="Comma 146 3 3" xfId="21914"/>
    <cellStyle name="Comma 146 3 3 2" xfId="31953"/>
    <cellStyle name="Comma 146 3 4" xfId="25900"/>
    <cellStyle name="Comma 146 4" xfId="12820"/>
    <cellStyle name="Comma 146 4 2" xfId="27185"/>
    <cellStyle name="Comma 146 5" xfId="24121"/>
    <cellStyle name="Comma 146 5 2" xfId="34157"/>
    <cellStyle name="Comma 146 6" xfId="25018"/>
    <cellStyle name="Comma 147" xfId="7945"/>
    <cellStyle name="Comma 147 2" xfId="10411"/>
    <cellStyle name="Comma 147 2 2" xfId="14979"/>
    <cellStyle name="Comma 147 2 2 2" xfId="22512"/>
    <cellStyle name="Comma 147 2 2 2 2" xfId="32548"/>
    <cellStyle name="Comma 147 2 2 3" xfId="29040"/>
    <cellStyle name="Comma 147 2 3" xfId="21326"/>
    <cellStyle name="Comma 147 2 3 2" xfId="31371"/>
    <cellStyle name="Comma 147 2 4" xfId="26535"/>
    <cellStyle name="Comma 147 3" xfId="9742"/>
    <cellStyle name="Comma 147 3 2" xfId="14346"/>
    <cellStyle name="Comma 147 3 2 2" xfId="28407"/>
    <cellStyle name="Comma 147 3 3" xfId="21916"/>
    <cellStyle name="Comma 147 3 3 2" xfId="31955"/>
    <cellStyle name="Comma 147 3 4" xfId="25902"/>
    <cellStyle name="Comma 147 4" xfId="12821"/>
    <cellStyle name="Comma 147 4 2" xfId="27186"/>
    <cellStyle name="Comma 147 5" xfId="24123"/>
    <cellStyle name="Comma 147 5 2" xfId="34159"/>
    <cellStyle name="Comma 147 6" xfId="25019"/>
    <cellStyle name="Comma 148" xfId="7946"/>
    <cellStyle name="Comma 148 2" xfId="10413"/>
    <cellStyle name="Comma 148 2 2" xfId="14981"/>
    <cellStyle name="Comma 148 2 2 2" xfId="22514"/>
    <cellStyle name="Comma 148 2 2 2 2" xfId="32550"/>
    <cellStyle name="Comma 148 2 2 3" xfId="29042"/>
    <cellStyle name="Comma 148 2 3" xfId="21328"/>
    <cellStyle name="Comma 148 2 3 2" xfId="31373"/>
    <cellStyle name="Comma 148 2 4" xfId="26537"/>
    <cellStyle name="Comma 148 3" xfId="9744"/>
    <cellStyle name="Comma 148 3 2" xfId="14348"/>
    <cellStyle name="Comma 148 3 2 2" xfId="28409"/>
    <cellStyle name="Comma 148 3 3" xfId="21918"/>
    <cellStyle name="Comma 148 3 3 2" xfId="31957"/>
    <cellStyle name="Comma 148 3 4" xfId="25904"/>
    <cellStyle name="Comma 148 4" xfId="12822"/>
    <cellStyle name="Comma 148 4 2" xfId="27187"/>
    <cellStyle name="Comma 148 5" xfId="24125"/>
    <cellStyle name="Comma 148 5 2" xfId="34161"/>
    <cellStyle name="Comma 148 6" xfId="25020"/>
    <cellStyle name="Comma 149" xfId="7947"/>
    <cellStyle name="Comma 149 2" xfId="10415"/>
    <cellStyle name="Comma 149 2 2" xfId="14983"/>
    <cellStyle name="Comma 149 2 2 2" xfId="22516"/>
    <cellStyle name="Comma 149 2 2 2 2" xfId="32552"/>
    <cellStyle name="Comma 149 2 2 3" xfId="29044"/>
    <cellStyle name="Comma 149 2 3" xfId="21330"/>
    <cellStyle name="Comma 149 2 3 2" xfId="31375"/>
    <cellStyle name="Comma 149 2 4" xfId="26539"/>
    <cellStyle name="Comma 149 3" xfId="9746"/>
    <cellStyle name="Comma 149 3 2" xfId="14350"/>
    <cellStyle name="Comma 149 3 2 2" xfId="28411"/>
    <cellStyle name="Comma 149 3 3" xfId="21920"/>
    <cellStyle name="Comma 149 3 3 2" xfId="31959"/>
    <cellStyle name="Comma 149 3 4" xfId="25906"/>
    <cellStyle name="Comma 149 4" xfId="12823"/>
    <cellStyle name="Comma 149 4 2" xfId="27188"/>
    <cellStyle name="Comma 149 5" xfId="24127"/>
    <cellStyle name="Comma 149 5 2" xfId="34163"/>
    <cellStyle name="Comma 149 6" xfId="25021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2 2 2" xfId="32275"/>
    <cellStyle name="Comma 15 2 2 2 3" xfId="28767"/>
    <cellStyle name="Comma 15 2 2 3" xfId="21052"/>
    <cellStyle name="Comma 15 2 2 3 2" xfId="31098"/>
    <cellStyle name="Comma 15 2 2 4" xfId="26262"/>
    <cellStyle name="Comma 15 2 3" xfId="9450"/>
    <cellStyle name="Comma 15 2 3 2" xfId="14071"/>
    <cellStyle name="Comma 15 2 3 2 2" xfId="28132"/>
    <cellStyle name="Comma 15 2 3 3" xfId="21641"/>
    <cellStyle name="Comma 15 2 3 3 2" xfId="31681"/>
    <cellStyle name="Comma 15 2 3 4" xfId="25627"/>
    <cellStyle name="Comma 15 2 4" xfId="18534"/>
    <cellStyle name="Comma 15 2 4 2" xfId="30661"/>
    <cellStyle name="Comma 15 2 5" xfId="12825"/>
    <cellStyle name="Comma 15 2 5 2" xfId="27190"/>
    <cellStyle name="Comma 15 2 6" xfId="23868"/>
    <cellStyle name="Comma 15 2 6 2" xfId="33904"/>
    <cellStyle name="Comma 15 2 7" xfId="25023"/>
    <cellStyle name="Comma 15 3" xfId="9466"/>
    <cellStyle name="Comma 15 3 2" xfId="14081"/>
    <cellStyle name="Comma 15 3 2 2" xfId="22247"/>
    <cellStyle name="Comma 15 3 2 2 2" xfId="32284"/>
    <cellStyle name="Comma 15 3 2 3" xfId="28142"/>
    <cellStyle name="Comma 15 3 3" xfId="21061"/>
    <cellStyle name="Comma 15 3 3 2" xfId="31107"/>
    <cellStyle name="Comma 15 3 4" xfId="25637"/>
    <cellStyle name="Comma 15 4" xfId="10085"/>
    <cellStyle name="Comma 15 4 2" xfId="14657"/>
    <cellStyle name="Comma 15 4 2 2" xfId="22192"/>
    <cellStyle name="Comma 15 4 2 2 2" xfId="32230"/>
    <cellStyle name="Comma 15 4 2 3" xfId="28718"/>
    <cellStyle name="Comma 15 4 3" xfId="21000"/>
    <cellStyle name="Comma 15 4 3 2" xfId="31053"/>
    <cellStyle name="Comma 15 4 4" xfId="26213"/>
    <cellStyle name="Comma 15 5" xfId="9312"/>
    <cellStyle name="Comma 15 5 2" xfId="14001"/>
    <cellStyle name="Comma 15 5 2 2" xfId="28062"/>
    <cellStyle name="Comma 15 5 3" xfId="18294"/>
    <cellStyle name="Comma 15 5 3 2" xfId="30437"/>
    <cellStyle name="Comma 15 5 4" xfId="21650"/>
    <cellStyle name="Comma 15 5 4 2" xfId="31690"/>
    <cellStyle name="Comma 15 5 5" xfId="25557"/>
    <cellStyle name="Comma 15 6" xfId="18527"/>
    <cellStyle name="Comma 15 6 2" xfId="30654"/>
    <cellStyle name="Comma 15 7" xfId="12824"/>
    <cellStyle name="Comma 15 7 2" xfId="27189"/>
    <cellStyle name="Comma 15 8" xfId="23826"/>
    <cellStyle name="Comma 15 8 2" xfId="33862"/>
    <cellStyle name="Comma 15 9" xfId="25022"/>
    <cellStyle name="Comma 150" xfId="7950"/>
    <cellStyle name="Comma 150 2" xfId="10310"/>
    <cellStyle name="Comma 150 2 2" xfId="14878"/>
    <cellStyle name="Comma 150 2 2 2" xfId="22411"/>
    <cellStyle name="Comma 150 2 2 2 2" xfId="32447"/>
    <cellStyle name="Comma 150 2 2 3" xfId="28939"/>
    <cellStyle name="Comma 150 2 3" xfId="21225"/>
    <cellStyle name="Comma 150 2 3 2" xfId="31270"/>
    <cellStyle name="Comma 150 2 4" xfId="26434"/>
    <cellStyle name="Comma 150 3" xfId="9641"/>
    <cellStyle name="Comma 150 3 2" xfId="14245"/>
    <cellStyle name="Comma 150 3 2 2" xfId="28306"/>
    <cellStyle name="Comma 150 3 3" xfId="21815"/>
    <cellStyle name="Comma 150 3 3 2" xfId="31854"/>
    <cellStyle name="Comma 150 3 4" xfId="25801"/>
    <cellStyle name="Comma 150 4" xfId="12826"/>
    <cellStyle name="Comma 150 4 2" xfId="27191"/>
    <cellStyle name="Comma 150 5" xfId="24021"/>
    <cellStyle name="Comma 150 5 2" xfId="34057"/>
    <cellStyle name="Comma 150 6" xfId="25024"/>
    <cellStyle name="Comma 151" xfId="7951"/>
    <cellStyle name="Comma 151 2" xfId="10417"/>
    <cellStyle name="Comma 151 2 2" xfId="14985"/>
    <cellStyle name="Comma 151 2 2 2" xfId="22518"/>
    <cellStyle name="Comma 151 2 2 2 2" xfId="32554"/>
    <cellStyle name="Comma 151 2 2 3" xfId="29046"/>
    <cellStyle name="Comma 151 2 3" xfId="21332"/>
    <cellStyle name="Comma 151 2 3 2" xfId="31377"/>
    <cellStyle name="Comma 151 2 4" xfId="26541"/>
    <cellStyle name="Comma 151 3" xfId="9748"/>
    <cellStyle name="Comma 151 3 2" xfId="14352"/>
    <cellStyle name="Comma 151 3 2 2" xfId="28413"/>
    <cellStyle name="Comma 151 3 3" xfId="21922"/>
    <cellStyle name="Comma 151 3 3 2" xfId="31961"/>
    <cellStyle name="Comma 151 3 4" xfId="25908"/>
    <cellStyle name="Comma 151 4" xfId="12827"/>
    <cellStyle name="Comma 151 4 2" xfId="27192"/>
    <cellStyle name="Comma 151 5" xfId="24129"/>
    <cellStyle name="Comma 151 5 2" xfId="34165"/>
    <cellStyle name="Comma 151 6" xfId="25025"/>
    <cellStyle name="Comma 152" xfId="7952"/>
    <cellStyle name="Comma 152 2" xfId="10419"/>
    <cellStyle name="Comma 152 2 2" xfId="14987"/>
    <cellStyle name="Comma 152 2 2 2" xfId="22520"/>
    <cellStyle name="Comma 152 2 2 2 2" xfId="32556"/>
    <cellStyle name="Comma 152 2 2 3" xfId="29048"/>
    <cellStyle name="Comma 152 2 3" xfId="21334"/>
    <cellStyle name="Comma 152 2 3 2" xfId="31379"/>
    <cellStyle name="Comma 152 2 4" xfId="26543"/>
    <cellStyle name="Comma 152 3" xfId="9750"/>
    <cellStyle name="Comma 152 3 2" xfId="14354"/>
    <cellStyle name="Comma 152 3 2 2" xfId="28415"/>
    <cellStyle name="Comma 152 3 3" xfId="21924"/>
    <cellStyle name="Comma 152 3 3 2" xfId="31963"/>
    <cellStyle name="Comma 152 3 4" xfId="25910"/>
    <cellStyle name="Comma 152 4" xfId="12828"/>
    <cellStyle name="Comma 152 4 2" xfId="27193"/>
    <cellStyle name="Comma 152 5" xfId="24131"/>
    <cellStyle name="Comma 152 5 2" xfId="34167"/>
    <cellStyle name="Comma 152 6" xfId="25026"/>
    <cellStyle name="Comma 153" xfId="7953"/>
    <cellStyle name="Comma 153 2" xfId="10421"/>
    <cellStyle name="Comma 153 2 2" xfId="14989"/>
    <cellStyle name="Comma 153 2 2 2" xfId="22522"/>
    <cellStyle name="Comma 153 2 2 2 2" xfId="32558"/>
    <cellStyle name="Comma 153 2 2 3" xfId="29050"/>
    <cellStyle name="Comma 153 2 3" xfId="21336"/>
    <cellStyle name="Comma 153 2 3 2" xfId="31381"/>
    <cellStyle name="Comma 153 2 4" xfId="26545"/>
    <cellStyle name="Comma 153 3" xfId="9752"/>
    <cellStyle name="Comma 153 3 2" xfId="14356"/>
    <cellStyle name="Comma 153 3 2 2" xfId="28417"/>
    <cellStyle name="Comma 153 3 3" xfId="21926"/>
    <cellStyle name="Comma 153 3 3 2" xfId="31965"/>
    <cellStyle name="Comma 153 3 4" xfId="25912"/>
    <cellStyle name="Comma 153 4" xfId="12829"/>
    <cellStyle name="Comma 153 4 2" xfId="27194"/>
    <cellStyle name="Comma 153 5" xfId="24133"/>
    <cellStyle name="Comma 153 5 2" xfId="34169"/>
    <cellStyle name="Comma 153 6" xfId="25027"/>
    <cellStyle name="Comma 154" xfId="7954"/>
    <cellStyle name="Comma 154 2" xfId="10423"/>
    <cellStyle name="Comma 154 2 2" xfId="14991"/>
    <cellStyle name="Comma 154 2 2 2" xfId="22524"/>
    <cellStyle name="Comma 154 2 2 2 2" xfId="32560"/>
    <cellStyle name="Comma 154 2 2 3" xfId="29052"/>
    <cellStyle name="Comma 154 2 3" xfId="21338"/>
    <cellStyle name="Comma 154 2 3 2" xfId="31383"/>
    <cellStyle name="Comma 154 2 4" xfId="26547"/>
    <cellStyle name="Comma 154 3" xfId="9754"/>
    <cellStyle name="Comma 154 3 2" xfId="14358"/>
    <cellStyle name="Comma 154 3 2 2" xfId="28419"/>
    <cellStyle name="Comma 154 3 3" xfId="21928"/>
    <cellStyle name="Comma 154 3 3 2" xfId="31967"/>
    <cellStyle name="Comma 154 3 4" xfId="25914"/>
    <cellStyle name="Comma 154 4" xfId="12830"/>
    <cellStyle name="Comma 154 4 2" xfId="27195"/>
    <cellStyle name="Comma 154 5" xfId="24135"/>
    <cellStyle name="Comma 154 5 2" xfId="34171"/>
    <cellStyle name="Comma 154 6" xfId="25028"/>
    <cellStyle name="Comma 155" xfId="7955"/>
    <cellStyle name="Comma 155 2" xfId="10425"/>
    <cellStyle name="Comma 155 2 2" xfId="14993"/>
    <cellStyle name="Comma 155 2 2 2" xfId="22526"/>
    <cellStyle name="Comma 155 2 2 2 2" xfId="32562"/>
    <cellStyle name="Comma 155 2 2 3" xfId="29054"/>
    <cellStyle name="Comma 155 2 3" xfId="21340"/>
    <cellStyle name="Comma 155 2 3 2" xfId="31385"/>
    <cellStyle name="Comma 155 2 4" xfId="26549"/>
    <cellStyle name="Comma 155 3" xfId="9756"/>
    <cellStyle name="Comma 155 3 2" xfId="14360"/>
    <cellStyle name="Comma 155 3 2 2" xfId="28421"/>
    <cellStyle name="Comma 155 3 3" xfId="21930"/>
    <cellStyle name="Comma 155 3 3 2" xfId="31969"/>
    <cellStyle name="Comma 155 3 4" xfId="25916"/>
    <cellStyle name="Comma 155 4" xfId="12831"/>
    <cellStyle name="Comma 155 4 2" xfId="27196"/>
    <cellStyle name="Comma 155 5" xfId="24137"/>
    <cellStyle name="Comma 155 5 2" xfId="34173"/>
    <cellStyle name="Comma 155 6" xfId="25029"/>
    <cellStyle name="Comma 156" xfId="7956"/>
    <cellStyle name="Comma 156 2" xfId="10427"/>
    <cellStyle name="Comma 156 2 2" xfId="14995"/>
    <cellStyle name="Comma 156 2 2 2" xfId="22528"/>
    <cellStyle name="Comma 156 2 2 2 2" xfId="32564"/>
    <cellStyle name="Comma 156 2 2 3" xfId="29056"/>
    <cellStyle name="Comma 156 2 3" xfId="21342"/>
    <cellStyle name="Comma 156 2 3 2" xfId="31387"/>
    <cellStyle name="Comma 156 2 4" xfId="26551"/>
    <cellStyle name="Comma 156 3" xfId="9758"/>
    <cellStyle name="Comma 156 3 2" xfId="14362"/>
    <cellStyle name="Comma 156 3 2 2" xfId="28423"/>
    <cellStyle name="Comma 156 3 3" xfId="21932"/>
    <cellStyle name="Comma 156 3 3 2" xfId="31971"/>
    <cellStyle name="Comma 156 3 4" xfId="25918"/>
    <cellStyle name="Comma 156 4" xfId="12832"/>
    <cellStyle name="Comma 156 4 2" xfId="27197"/>
    <cellStyle name="Comma 156 5" xfId="24139"/>
    <cellStyle name="Comma 156 5 2" xfId="34175"/>
    <cellStyle name="Comma 156 6" xfId="25030"/>
    <cellStyle name="Comma 157" xfId="7957"/>
    <cellStyle name="Comma 157 2" xfId="10429"/>
    <cellStyle name="Comma 157 2 2" xfId="14997"/>
    <cellStyle name="Comma 157 2 2 2" xfId="22530"/>
    <cellStyle name="Comma 157 2 2 2 2" xfId="32566"/>
    <cellStyle name="Comma 157 2 2 3" xfId="29058"/>
    <cellStyle name="Comma 157 2 3" xfId="21344"/>
    <cellStyle name="Comma 157 2 3 2" xfId="31389"/>
    <cellStyle name="Comma 157 2 4" xfId="26553"/>
    <cellStyle name="Comma 157 3" xfId="9760"/>
    <cellStyle name="Comma 157 3 2" xfId="14364"/>
    <cellStyle name="Comma 157 3 2 2" xfId="28425"/>
    <cellStyle name="Comma 157 3 3" xfId="21934"/>
    <cellStyle name="Comma 157 3 3 2" xfId="31973"/>
    <cellStyle name="Comma 157 3 4" xfId="25920"/>
    <cellStyle name="Comma 157 4" xfId="12833"/>
    <cellStyle name="Comma 157 4 2" xfId="27198"/>
    <cellStyle name="Comma 157 5" xfId="24141"/>
    <cellStyle name="Comma 157 5 2" xfId="34177"/>
    <cellStyle name="Comma 157 6" xfId="25031"/>
    <cellStyle name="Comma 158" xfId="7958"/>
    <cellStyle name="Comma 158 2" xfId="10431"/>
    <cellStyle name="Comma 158 2 2" xfId="14999"/>
    <cellStyle name="Comma 158 2 2 2" xfId="22532"/>
    <cellStyle name="Comma 158 2 2 2 2" xfId="32568"/>
    <cellStyle name="Comma 158 2 2 3" xfId="29060"/>
    <cellStyle name="Comma 158 2 3" xfId="21346"/>
    <cellStyle name="Comma 158 2 3 2" xfId="31391"/>
    <cellStyle name="Comma 158 2 4" xfId="26555"/>
    <cellStyle name="Comma 158 3" xfId="9762"/>
    <cellStyle name="Comma 158 3 2" xfId="14366"/>
    <cellStyle name="Comma 158 3 2 2" xfId="28427"/>
    <cellStyle name="Comma 158 3 3" xfId="21936"/>
    <cellStyle name="Comma 158 3 3 2" xfId="31975"/>
    <cellStyle name="Comma 158 3 4" xfId="25922"/>
    <cellStyle name="Comma 158 4" xfId="12834"/>
    <cellStyle name="Comma 158 4 2" xfId="27199"/>
    <cellStyle name="Comma 158 5" xfId="24143"/>
    <cellStyle name="Comma 158 5 2" xfId="34179"/>
    <cellStyle name="Comma 158 6" xfId="25032"/>
    <cellStyle name="Comma 159" xfId="7959"/>
    <cellStyle name="Comma 159 2" xfId="10433"/>
    <cellStyle name="Comma 159 2 2" xfId="15001"/>
    <cellStyle name="Comma 159 2 2 2" xfId="22534"/>
    <cellStyle name="Comma 159 2 2 2 2" xfId="32570"/>
    <cellStyle name="Comma 159 2 2 3" xfId="29062"/>
    <cellStyle name="Comma 159 2 3" xfId="21348"/>
    <cellStyle name="Comma 159 2 3 2" xfId="31393"/>
    <cellStyle name="Comma 159 2 4" xfId="26557"/>
    <cellStyle name="Comma 159 3" xfId="9764"/>
    <cellStyle name="Comma 159 3 2" xfId="14368"/>
    <cellStyle name="Comma 159 3 2 2" xfId="28429"/>
    <cellStyle name="Comma 159 3 3" xfId="21938"/>
    <cellStyle name="Comma 159 3 3 2" xfId="31977"/>
    <cellStyle name="Comma 159 3 4" xfId="25924"/>
    <cellStyle name="Comma 159 4" xfId="12835"/>
    <cellStyle name="Comma 159 4 2" xfId="27200"/>
    <cellStyle name="Comma 159 5" xfId="24145"/>
    <cellStyle name="Comma 159 5 2" xfId="34181"/>
    <cellStyle name="Comma 159 6" xfId="25033"/>
    <cellStyle name="Comma 16" xfId="7960"/>
    <cellStyle name="Comma 16 2" xfId="10077"/>
    <cellStyle name="Comma 16 2 2" xfId="14651"/>
    <cellStyle name="Comma 16 2 2 2" xfId="22185"/>
    <cellStyle name="Comma 16 2 2 2 2" xfId="32223"/>
    <cellStyle name="Comma 16 2 2 3" xfId="28712"/>
    <cellStyle name="Comma 16 2 3" xfId="18530"/>
    <cellStyle name="Comma 16 2 3 2" xfId="30657"/>
    <cellStyle name="Comma 16 2 4" xfId="20993"/>
    <cellStyle name="Comma 16 2 4 2" xfId="31046"/>
    <cellStyle name="Comma 16 2 5" xfId="26207"/>
    <cellStyle name="Comma 16 3" xfId="9304"/>
    <cellStyle name="Comma 16 3 2" xfId="13993"/>
    <cellStyle name="Comma 16 3 2 2" xfId="28054"/>
    <cellStyle name="Comma 16 3 3" xfId="21653"/>
    <cellStyle name="Comma 16 3 3 2" xfId="31693"/>
    <cellStyle name="Comma 16 3 4" xfId="25549"/>
    <cellStyle name="Comma 16 3_Barclays International Qrtly" xfId="24739"/>
    <cellStyle name="Comma 16 4" xfId="18524"/>
    <cellStyle name="Comma 16 4 2" xfId="30651"/>
    <cellStyle name="Comma 16 5" xfId="12836"/>
    <cellStyle name="Comma 16 5 2" xfId="27201"/>
    <cellStyle name="Comma 16 6" xfId="23878"/>
    <cellStyle name="Comma 16 6 2" xfId="33914"/>
    <cellStyle name="Comma 16 7" xfId="25034"/>
    <cellStyle name="Comma 160" xfId="7961"/>
    <cellStyle name="Comma 160 2" xfId="10435"/>
    <cellStyle name="Comma 160 2 2" xfId="15003"/>
    <cellStyle name="Comma 160 2 2 2" xfId="22536"/>
    <cellStyle name="Comma 160 2 2 2 2" xfId="32572"/>
    <cellStyle name="Comma 160 2 2 3" xfId="29064"/>
    <cellStyle name="Comma 160 2 3" xfId="21350"/>
    <cellStyle name="Comma 160 2 3 2" xfId="31395"/>
    <cellStyle name="Comma 160 2 4" xfId="26559"/>
    <cellStyle name="Comma 160 3" xfId="9766"/>
    <cellStyle name="Comma 160 3 2" xfId="14370"/>
    <cellStyle name="Comma 160 3 2 2" xfId="28431"/>
    <cellStyle name="Comma 160 3 3" xfId="21940"/>
    <cellStyle name="Comma 160 3 3 2" xfId="31979"/>
    <cellStyle name="Comma 160 3 4" xfId="25926"/>
    <cellStyle name="Comma 160 4" xfId="12837"/>
    <cellStyle name="Comma 160 4 2" xfId="27202"/>
    <cellStyle name="Comma 160 5" xfId="24147"/>
    <cellStyle name="Comma 160 5 2" xfId="34183"/>
    <cellStyle name="Comma 160 6" xfId="25035"/>
    <cellStyle name="Comma 161" xfId="7962"/>
    <cellStyle name="Comma 161 2" xfId="10437"/>
    <cellStyle name="Comma 161 2 2" xfId="15005"/>
    <cellStyle name="Comma 161 2 2 2" xfId="22538"/>
    <cellStyle name="Comma 161 2 2 2 2" xfId="32574"/>
    <cellStyle name="Comma 161 2 2 3" xfId="29066"/>
    <cellStyle name="Comma 161 2 3" xfId="21352"/>
    <cellStyle name="Comma 161 2 3 2" xfId="31397"/>
    <cellStyle name="Comma 161 2 4" xfId="26561"/>
    <cellStyle name="Comma 161 3" xfId="9768"/>
    <cellStyle name="Comma 161 3 2" xfId="14372"/>
    <cellStyle name="Comma 161 3 2 2" xfId="28433"/>
    <cellStyle name="Comma 161 3 3" xfId="21942"/>
    <cellStyle name="Comma 161 3 3 2" xfId="31981"/>
    <cellStyle name="Comma 161 3 4" xfId="25928"/>
    <cellStyle name="Comma 161 4" xfId="12838"/>
    <cellStyle name="Comma 161 4 2" xfId="27203"/>
    <cellStyle name="Comma 161 5" xfId="24149"/>
    <cellStyle name="Comma 161 5 2" xfId="34185"/>
    <cellStyle name="Comma 161 6" xfId="25036"/>
    <cellStyle name="Comma 162" xfId="7963"/>
    <cellStyle name="Comma 162 2" xfId="10439"/>
    <cellStyle name="Comma 162 2 2" xfId="15007"/>
    <cellStyle name="Comma 162 2 2 2" xfId="22540"/>
    <cellStyle name="Comma 162 2 2 2 2" xfId="32576"/>
    <cellStyle name="Comma 162 2 2 3" xfId="29068"/>
    <cellStyle name="Comma 162 2 3" xfId="21354"/>
    <cellStyle name="Comma 162 2 3 2" xfId="31399"/>
    <cellStyle name="Comma 162 2 4" xfId="26563"/>
    <cellStyle name="Comma 162 3" xfId="9770"/>
    <cellStyle name="Comma 162 3 2" xfId="14374"/>
    <cellStyle name="Comma 162 3 2 2" xfId="28435"/>
    <cellStyle name="Comma 162 3 3" xfId="21944"/>
    <cellStyle name="Comma 162 3 3 2" xfId="31983"/>
    <cellStyle name="Comma 162 3 4" xfId="25930"/>
    <cellStyle name="Comma 162 4" xfId="12839"/>
    <cellStyle name="Comma 162 4 2" xfId="27204"/>
    <cellStyle name="Comma 162 5" xfId="24151"/>
    <cellStyle name="Comma 162 5 2" xfId="34187"/>
    <cellStyle name="Comma 162 6" xfId="25037"/>
    <cellStyle name="Comma 163" xfId="7964"/>
    <cellStyle name="Comma 163 2" xfId="10441"/>
    <cellStyle name="Comma 163 2 2" xfId="15009"/>
    <cellStyle name="Comma 163 2 2 2" xfId="22542"/>
    <cellStyle name="Comma 163 2 2 2 2" xfId="32578"/>
    <cellStyle name="Comma 163 2 2 3" xfId="29070"/>
    <cellStyle name="Comma 163 2 3" xfId="21356"/>
    <cellStyle name="Comma 163 2 3 2" xfId="31401"/>
    <cellStyle name="Comma 163 2 4" xfId="26565"/>
    <cellStyle name="Comma 163 3" xfId="9772"/>
    <cellStyle name="Comma 163 3 2" xfId="14376"/>
    <cellStyle name="Comma 163 3 2 2" xfId="28437"/>
    <cellStyle name="Comma 163 3 3" xfId="21946"/>
    <cellStyle name="Comma 163 3 3 2" xfId="31985"/>
    <cellStyle name="Comma 163 3 4" xfId="25932"/>
    <cellStyle name="Comma 163 4" xfId="12840"/>
    <cellStyle name="Comma 163 4 2" xfId="27205"/>
    <cellStyle name="Comma 163 5" xfId="24153"/>
    <cellStyle name="Comma 163 5 2" xfId="34189"/>
    <cellStyle name="Comma 163 6" xfId="25038"/>
    <cellStyle name="Comma 164" xfId="7965"/>
    <cellStyle name="Comma 164 2" xfId="10443"/>
    <cellStyle name="Comma 164 2 2" xfId="15011"/>
    <cellStyle name="Comma 164 2 2 2" xfId="22544"/>
    <cellStyle name="Comma 164 2 2 2 2" xfId="32580"/>
    <cellStyle name="Comma 164 2 2 3" xfId="29072"/>
    <cellStyle name="Comma 164 2 3" xfId="21358"/>
    <cellStyle name="Comma 164 2 3 2" xfId="31403"/>
    <cellStyle name="Comma 164 2 4" xfId="26567"/>
    <cellStyle name="Comma 164 3" xfId="9774"/>
    <cellStyle name="Comma 164 3 2" xfId="14378"/>
    <cellStyle name="Comma 164 3 2 2" xfId="28439"/>
    <cellStyle name="Comma 164 3 3" xfId="21948"/>
    <cellStyle name="Comma 164 3 3 2" xfId="31987"/>
    <cellStyle name="Comma 164 3 4" xfId="25934"/>
    <cellStyle name="Comma 164 4" xfId="12841"/>
    <cellStyle name="Comma 164 4 2" xfId="27206"/>
    <cellStyle name="Comma 164 5" xfId="24155"/>
    <cellStyle name="Comma 164 5 2" xfId="34191"/>
    <cellStyle name="Comma 164 6" xfId="25039"/>
    <cellStyle name="Comma 165" xfId="7966"/>
    <cellStyle name="Comma 165 2" xfId="10445"/>
    <cellStyle name="Comma 165 2 2" xfId="15013"/>
    <cellStyle name="Comma 165 2 2 2" xfId="22546"/>
    <cellStyle name="Comma 165 2 2 2 2" xfId="32582"/>
    <cellStyle name="Comma 165 2 2 3" xfId="29074"/>
    <cellStyle name="Comma 165 2 3" xfId="21360"/>
    <cellStyle name="Comma 165 2 3 2" xfId="31405"/>
    <cellStyle name="Comma 165 2 4" xfId="26569"/>
    <cellStyle name="Comma 165 3" xfId="9776"/>
    <cellStyle name="Comma 165 3 2" xfId="14380"/>
    <cellStyle name="Comma 165 3 2 2" xfId="28441"/>
    <cellStyle name="Comma 165 3 3" xfId="21950"/>
    <cellStyle name="Comma 165 3 3 2" xfId="31989"/>
    <cellStyle name="Comma 165 3 4" xfId="25936"/>
    <cellStyle name="Comma 165 4" xfId="12842"/>
    <cellStyle name="Comma 165 4 2" xfId="27207"/>
    <cellStyle name="Comma 165 5" xfId="24157"/>
    <cellStyle name="Comma 165 5 2" xfId="34193"/>
    <cellStyle name="Comma 165 6" xfId="25040"/>
    <cellStyle name="Comma 166" xfId="7967"/>
    <cellStyle name="Comma 166 2" xfId="10447"/>
    <cellStyle name="Comma 166 2 2" xfId="15015"/>
    <cellStyle name="Comma 166 2 2 2" xfId="22548"/>
    <cellStyle name="Comma 166 2 2 2 2" xfId="32584"/>
    <cellStyle name="Comma 166 2 2 3" xfId="29076"/>
    <cellStyle name="Comma 166 2 3" xfId="21362"/>
    <cellStyle name="Comma 166 2 3 2" xfId="31407"/>
    <cellStyle name="Comma 166 2 4" xfId="26571"/>
    <cellStyle name="Comma 166 3" xfId="9778"/>
    <cellStyle name="Comma 166 3 2" xfId="14382"/>
    <cellStyle name="Comma 166 3 2 2" xfId="28443"/>
    <cellStyle name="Comma 166 3 3" xfId="21952"/>
    <cellStyle name="Comma 166 3 3 2" xfId="31991"/>
    <cellStyle name="Comma 166 3 4" xfId="25938"/>
    <cellStyle name="Comma 166 4" xfId="12843"/>
    <cellStyle name="Comma 166 4 2" xfId="27208"/>
    <cellStyle name="Comma 166 5" xfId="24159"/>
    <cellStyle name="Comma 166 5 2" xfId="34195"/>
    <cellStyle name="Comma 166 6" xfId="25041"/>
    <cellStyle name="Comma 167" xfId="7968"/>
    <cellStyle name="Comma 167 2" xfId="10449"/>
    <cellStyle name="Comma 167 2 2" xfId="15017"/>
    <cellStyle name="Comma 167 2 2 2" xfId="22550"/>
    <cellStyle name="Comma 167 2 2 2 2" xfId="32586"/>
    <cellStyle name="Comma 167 2 2 3" xfId="29078"/>
    <cellStyle name="Comma 167 2 3" xfId="21364"/>
    <cellStyle name="Comma 167 2 3 2" xfId="31409"/>
    <cellStyle name="Comma 167 2 4" xfId="26573"/>
    <cellStyle name="Comma 167 3" xfId="9780"/>
    <cellStyle name="Comma 167 3 2" xfId="14384"/>
    <cellStyle name="Comma 167 3 2 2" xfId="28445"/>
    <cellStyle name="Comma 167 3 3" xfId="21954"/>
    <cellStyle name="Comma 167 3 3 2" xfId="31993"/>
    <cellStyle name="Comma 167 3 4" xfId="25940"/>
    <cellStyle name="Comma 167 4" xfId="12844"/>
    <cellStyle name="Comma 167 4 2" xfId="27209"/>
    <cellStyle name="Comma 167 5" xfId="24161"/>
    <cellStyle name="Comma 167 5 2" xfId="34197"/>
    <cellStyle name="Comma 167 6" xfId="25042"/>
    <cellStyle name="Comma 168" xfId="7969"/>
    <cellStyle name="Comma 168 2" xfId="10451"/>
    <cellStyle name="Comma 168 2 2" xfId="15019"/>
    <cellStyle name="Comma 168 2 2 2" xfId="22552"/>
    <cellStyle name="Comma 168 2 2 2 2" xfId="32588"/>
    <cellStyle name="Comma 168 2 2 3" xfId="29080"/>
    <cellStyle name="Comma 168 2 3" xfId="21366"/>
    <cellStyle name="Comma 168 2 3 2" xfId="31411"/>
    <cellStyle name="Comma 168 2 4" xfId="26575"/>
    <cellStyle name="Comma 168 3" xfId="9782"/>
    <cellStyle name="Comma 168 3 2" xfId="14386"/>
    <cellStyle name="Comma 168 3 2 2" xfId="28447"/>
    <cellStyle name="Comma 168 3 3" xfId="21956"/>
    <cellStyle name="Comma 168 3 3 2" xfId="31995"/>
    <cellStyle name="Comma 168 3 4" xfId="25942"/>
    <cellStyle name="Comma 168 4" xfId="12845"/>
    <cellStyle name="Comma 168 4 2" xfId="27210"/>
    <cellStyle name="Comma 168 5" xfId="24163"/>
    <cellStyle name="Comma 168 5 2" xfId="34199"/>
    <cellStyle name="Comma 168 6" xfId="25043"/>
    <cellStyle name="Comma 169" xfId="7970"/>
    <cellStyle name="Comma 169 2" xfId="10453"/>
    <cellStyle name="Comma 169 2 2" xfId="15021"/>
    <cellStyle name="Comma 169 2 2 2" xfId="22554"/>
    <cellStyle name="Comma 169 2 2 2 2" xfId="32590"/>
    <cellStyle name="Comma 169 2 2 3" xfId="29082"/>
    <cellStyle name="Comma 169 2 3" xfId="21368"/>
    <cellStyle name="Comma 169 2 3 2" xfId="31413"/>
    <cellStyle name="Comma 169 2 4" xfId="26577"/>
    <cellStyle name="Comma 169 3" xfId="9784"/>
    <cellStyle name="Comma 169 3 2" xfId="14388"/>
    <cellStyle name="Comma 169 3 2 2" xfId="28449"/>
    <cellStyle name="Comma 169 3 3" xfId="21958"/>
    <cellStyle name="Comma 169 3 3 2" xfId="31997"/>
    <cellStyle name="Comma 169 3 4" xfId="25944"/>
    <cellStyle name="Comma 169 4" xfId="12846"/>
    <cellStyle name="Comma 169 4 2" xfId="27211"/>
    <cellStyle name="Comma 169 5" xfId="24165"/>
    <cellStyle name="Comma 169 5 2" xfId="34201"/>
    <cellStyle name="Comma 169 6" xfId="25044"/>
    <cellStyle name="Comma 17" xfId="7971"/>
    <cellStyle name="Comma 17 2" xfId="10145"/>
    <cellStyle name="Comma 17 2 2" xfId="14713"/>
    <cellStyle name="Comma 17 2 2 2" xfId="22245"/>
    <cellStyle name="Comma 17 2 2 2 2" xfId="32282"/>
    <cellStyle name="Comma 17 2 2 3" xfId="28774"/>
    <cellStyle name="Comma 17 2 3" xfId="21059"/>
    <cellStyle name="Comma 17 2 3 2" xfId="31105"/>
    <cellStyle name="Comma 17 2 4" xfId="26269"/>
    <cellStyle name="Comma 17 3" xfId="9462"/>
    <cellStyle name="Comma 17 3 2" xfId="14079"/>
    <cellStyle name="Comma 17 3 2 2" xfId="28140"/>
    <cellStyle name="Comma 17 3 3" xfId="21648"/>
    <cellStyle name="Comma 17 3 3 2" xfId="31688"/>
    <cellStyle name="Comma 17 3 4" xfId="25635"/>
    <cellStyle name="Comma 17 4" xfId="18248"/>
    <cellStyle name="Comma 17 4 2" xfId="30421"/>
    <cellStyle name="Comma 17 5" xfId="12847"/>
    <cellStyle name="Comma 17 5 2" xfId="27212"/>
    <cellStyle name="Comma 17 6" xfId="23875"/>
    <cellStyle name="Comma 17 6 2" xfId="33911"/>
    <cellStyle name="Comma 17 7" xfId="25045"/>
    <cellStyle name="Comma 170" xfId="7972"/>
    <cellStyle name="Comma 170 2" xfId="10312"/>
    <cellStyle name="Comma 170 2 2" xfId="14880"/>
    <cellStyle name="Comma 170 2 2 2" xfId="22413"/>
    <cellStyle name="Comma 170 2 2 2 2" xfId="32449"/>
    <cellStyle name="Comma 170 2 2 3" xfId="28941"/>
    <cellStyle name="Comma 170 2 3" xfId="21227"/>
    <cellStyle name="Comma 170 2 3 2" xfId="31272"/>
    <cellStyle name="Comma 170 2 4" xfId="26436"/>
    <cellStyle name="Comma 170 3" xfId="9643"/>
    <cellStyle name="Comma 170 3 2" xfId="14247"/>
    <cellStyle name="Comma 170 3 2 2" xfId="28308"/>
    <cellStyle name="Comma 170 3 3" xfId="21817"/>
    <cellStyle name="Comma 170 3 3 2" xfId="31856"/>
    <cellStyle name="Comma 170 3 4" xfId="25803"/>
    <cellStyle name="Comma 170 4" xfId="12848"/>
    <cellStyle name="Comma 170 4 2" xfId="27213"/>
    <cellStyle name="Comma 170 5" xfId="24023"/>
    <cellStyle name="Comma 170 5 2" xfId="34059"/>
    <cellStyle name="Comma 170 6" xfId="25046"/>
    <cellStyle name="Comma 171" xfId="7973"/>
    <cellStyle name="Comma 171 2" xfId="10455"/>
    <cellStyle name="Comma 171 2 2" xfId="15023"/>
    <cellStyle name="Comma 171 2 2 2" xfId="22556"/>
    <cellStyle name="Comma 171 2 2 2 2" xfId="32592"/>
    <cellStyle name="Comma 171 2 2 3" xfId="29084"/>
    <cellStyle name="Comma 171 2 3" xfId="21370"/>
    <cellStyle name="Comma 171 2 3 2" xfId="31415"/>
    <cellStyle name="Comma 171 2 4" xfId="26579"/>
    <cellStyle name="Comma 171 3" xfId="9786"/>
    <cellStyle name="Comma 171 3 2" xfId="14390"/>
    <cellStyle name="Comma 171 3 2 2" xfId="28451"/>
    <cellStyle name="Comma 171 3 3" xfId="21960"/>
    <cellStyle name="Comma 171 3 3 2" xfId="31999"/>
    <cellStyle name="Comma 171 3 4" xfId="25946"/>
    <cellStyle name="Comma 171 4" xfId="12849"/>
    <cellStyle name="Comma 171 4 2" xfId="27214"/>
    <cellStyle name="Comma 171 5" xfId="24167"/>
    <cellStyle name="Comma 171 5 2" xfId="34203"/>
    <cellStyle name="Comma 171 6" xfId="25047"/>
    <cellStyle name="Comma 172" xfId="7974"/>
    <cellStyle name="Comma 172 2" xfId="10457"/>
    <cellStyle name="Comma 172 2 2" xfId="15025"/>
    <cellStyle name="Comma 172 2 2 2" xfId="22558"/>
    <cellStyle name="Comma 172 2 2 2 2" xfId="32594"/>
    <cellStyle name="Comma 172 2 2 3" xfId="29086"/>
    <cellStyle name="Comma 172 2 3" xfId="21372"/>
    <cellStyle name="Comma 172 2 3 2" xfId="31417"/>
    <cellStyle name="Comma 172 2 4" xfId="26581"/>
    <cellStyle name="Comma 172 3" xfId="9788"/>
    <cellStyle name="Comma 172 3 2" xfId="14392"/>
    <cellStyle name="Comma 172 3 2 2" xfId="28453"/>
    <cellStyle name="Comma 172 3 3" xfId="21962"/>
    <cellStyle name="Comma 172 3 3 2" xfId="32001"/>
    <cellStyle name="Comma 172 3 4" xfId="25948"/>
    <cellStyle name="Comma 172 4" xfId="12850"/>
    <cellStyle name="Comma 172 4 2" xfId="27215"/>
    <cellStyle name="Comma 172 5" xfId="24169"/>
    <cellStyle name="Comma 172 5 2" xfId="34205"/>
    <cellStyle name="Comma 172 6" xfId="25048"/>
    <cellStyle name="Comma 173" xfId="7975"/>
    <cellStyle name="Comma 173 2" xfId="10459"/>
    <cellStyle name="Comma 173 2 2" xfId="15027"/>
    <cellStyle name="Comma 173 2 2 2" xfId="22560"/>
    <cellStyle name="Comma 173 2 2 2 2" xfId="32596"/>
    <cellStyle name="Comma 173 2 2 3" xfId="29088"/>
    <cellStyle name="Comma 173 2 3" xfId="21374"/>
    <cellStyle name="Comma 173 2 3 2" xfId="31419"/>
    <cellStyle name="Comma 173 2 4" xfId="26583"/>
    <cellStyle name="Comma 173 3" xfId="9790"/>
    <cellStyle name="Comma 173 3 2" xfId="14394"/>
    <cellStyle name="Comma 173 3 2 2" xfId="28455"/>
    <cellStyle name="Comma 173 3 3" xfId="21964"/>
    <cellStyle name="Comma 173 3 3 2" xfId="32003"/>
    <cellStyle name="Comma 173 3 4" xfId="25950"/>
    <cellStyle name="Comma 173 4" xfId="12851"/>
    <cellStyle name="Comma 173 4 2" xfId="27216"/>
    <cellStyle name="Comma 173 5" xfId="24171"/>
    <cellStyle name="Comma 173 5 2" xfId="34207"/>
    <cellStyle name="Comma 173 6" xfId="25049"/>
    <cellStyle name="Comma 174" xfId="7976"/>
    <cellStyle name="Comma 174 2" xfId="10461"/>
    <cellStyle name="Comma 174 2 2" xfId="15029"/>
    <cellStyle name="Comma 174 2 2 2" xfId="22562"/>
    <cellStyle name="Comma 174 2 2 2 2" xfId="32598"/>
    <cellStyle name="Comma 174 2 2 3" xfId="29090"/>
    <cellStyle name="Comma 174 2 3" xfId="21376"/>
    <cellStyle name="Comma 174 2 3 2" xfId="31421"/>
    <cellStyle name="Comma 174 2 4" xfId="26585"/>
    <cellStyle name="Comma 174 3" xfId="9792"/>
    <cellStyle name="Comma 174 3 2" xfId="14396"/>
    <cellStyle name="Comma 174 3 2 2" xfId="28457"/>
    <cellStyle name="Comma 174 3 3" xfId="21966"/>
    <cellStyle name="Comma 174 3 3 2" xfId="32005"/>
    <cellStyle name="Comma 174 3 4" xfId="25952"/>
    <cellStyle name="Comma 174 4" xfId="12852"/>
    <cellStyle name="Comma 174 4 2" xfId="27217"/>
    <cellStyle name="Comma 174 5" xfId="24173"/>
    <cellStyle name="Comma 174 5 2" xfId="34209"/>
    <cellStyle name="Comma 174 6" xfId="25050"/>
    <cellStyle name="Comma 175" xfId="7977"/>
    <cellStyle name="Comma 175 2" xfId="10463"/>
    <cellStyle name="Comma 175 2 2" xfId="15031"/>
    <cellStyle name="Comma 175 2 2 2" xfId="22564"/>
    <cellStyle name="Comma 175 2 2 2 2" xfId="32600"/>
    <cellStyle name="Comma 175 2 2 3" xfId="29092"/>
    <cellStyle name="Comma 175 2 3" xfId="21378"/>
    <cellStyle name="Comma 175 2 3 2" xfId="31423"/>
    <cellStyle name="Comma 175 2 4" xfId="26587"/>
    <cellStyle name="Comma 175 3" xfId="9794"/>
    <cellStyle name="Comma 175 3 2" xfId="14398"/>
    <cellStyle name="Comma 175 3 2 2" xfId="28459"/>
    <cellStyle name="Comma 175 3 3" xfId="21968"/>
    <cellStyle name="Comma 175 3 3 2" xfId="32007"/>
    <cellStyle name="Comma 175 3 4" xfId="25954"/>
    <cellStyle name="Comma 175 4" xfId="12853"/>
    <cellStyle name="Comma 175 4 2" xfId="27218"/>
    <cellStyle name="Comma 175 5" xfId="24175"/>
    <cellStyle name="Comma 175 5 2" xfId="34211"/>
    <cellStyle name="Comma 175 6" xfId="25051"/>
    <cellStyle name="Comma 176" xfId="7978"/>
    <cellStyle name="Comma 176 2" xfId="10465"/>
    <cellStyle name="Comma 176 2 2" xfId="15033"/>
    <cellStyle name="Comma 176 2 2 2" xfId="22566"/>
    <cellStyle name="Comma 176 2 2 2 2" xfId="32602"/>
    <cellStyle name="Comma 176 2 2 3" xfId="29094"/>
    <cellStyle name="Comma 176 2 3" xfId="21380"/>
    <cellStyle name="Comma 176 2 3 2" xfId="31425"/>
    <cellStyle name="Comma 176 2 4" xfId="26589"/>
    <cellStyle name="Comma 176 3" xfId="9796"/>
    <cellStyle name="Comma 176 3 2" xfId="14400"/>
    <cellStyle name="Comma 176 3 2 2" xfId="28461"/>
    <cellStyle name="Comma 176 3 3" xfId="21970"/>
    <cellStyle name="Comma 176 3 3 2" xfId="32009"/>
    <cellStyle name="Comma 176 3 4" xfId="25956"/>
    <cellStyle name="Comma 176 4" xfId="12854"/>
    <cellStyle name="Comma 176 4 2" xfId="27219"/>
    <cellStyle name="Comma 176 5" xfId="24177"/>
    <cellStyle name="Comma 176 5 2" xfId="34213"/>
    <cellStyle name="Comma 176 6" xfId="25052"/>
    <cellStyle name="Comma 177" xfId="7979"/>
    <cellStyle name="Comma 177 2" xfId="10467"/>
    <cellStyle name="Comma 177 2 2" xfId="15035"/>
    <cellStyle name="Comma 177 2 2 2" xfId="22568"/>
    <cellStyle name="Comma 177 2 2 2 2" xfId="32604"/>
    <cellStyle name="Comma 177 2 2 3" xfId="29096"/>
    <cellStyle name="Comma 177 2 3" xfId="21382"/>
    <cellStyle name="Comma 177 2 3 2" xfId="31427"/>
    <cellStyle name="Comma 177 2 4" xfId="26591"/>
    <cellStyle name="Comma 177 3" xfId="9798"/>
    <cellStyle name="Comma 177 3 2" xfId="14402"/>
    <cellStyle name="Comma 177 3 2 2" xfId="28463"/>
    <cellStyle name="Comma 177 3 3" xfId="21972"/>
    <cellStyle name="Comma 177 3 3 2" xfId="32011"/>
    <cellStyle name="Comma 177 3 4" xfId="25958"/>
    <cellStyle name="Comma 177 4" xfId="12855"/>
    <cellStyle name="Comma 177 4 2" xfId="27220"/>
    <cellStyle name="Comma 177 5" xfId="24179"/>
    <cellStyle name="Comma 177 5 2" xfId="34215"/>
    <cellStyle name="Comma 177 6" xfId="25053"/>
    <cellStyle name="Comma 178" xfId="7980"/>
    <cellStyle name="Comma 178 2" xfId="10469"/>
    <cellStyle name="Comma 178 2 2" xfId="15037"/>
    <cellStyle name="Comma 178 2 2 2" xfId="22570"/>
    <cellStyle name="Comma 178 2 2 2 2" xfId="32606"/>
    <cellStyle name="Comma 178 2 2 3" xfId="29098"/>
    <cellStyle name="Comma 178 2 3" xfId="21384"/>
    <cellStyle name="Comma 178 2 3 2" xfId="31429"/>
    <cellStyle name="Comma 178 2 4" xfId="26593"/>
    <cellStyle name="Comma 178 3" xfId="9800"/>
    <cellStyle name="Comma 178 3 2" xfId="14404"/>
    <cellStyle name="Comma 178 3 2 2" xfId="28465"/>
    <cellStyle name="Comma 178 3 3" xfId="21974"/>
    <cellStyle name="Comma 178 3 3 2" xfId="32013"/>
    <cellStyle name="Comma 178 3 4" xfId="25960"/>
    <cellStyle name="Comma 178 4" xfId="12856"/>
    <cellStyle name="Comma 178 4 2" xfId="27221"/>
    <cellStyle name="Comma 178 5" xfId="24181"/>
    <cellStyle name="Comma 178 5 2" xfId="34217"/>
    <cellStyle name="Comma 178 6" xfId="25054"/>
    <cellStyle name="Comma 179" xfId="7981"/>
    <cellStyle name="Comma 179 2" xfId="10471"/>
    <cellStyle name="Comma 179 2 2" xfId="15039"/>
    <cellStyle name="Comma 179 2 2 2" xfId="22572"/>
    <cellStyle name="Comma 179 2 2 2 2" xfId="32608"/>
    <cellStyle name="Comma 179 2 2 3" xfId="29100"/>
    <cellStyle name="Comma 179 2 3" xfId="21386"/>
    <cellStyle name="Comma 179 2 3 2" xfId="31431"/>
    <cellStyle name="Comma 179 2 4" xfId="26595"/>
    <cellStyle name="Comma 179 3" xfId="9802"/>
    <cellStyle name="Comma 179 3 2" xfId="14406"/>
    <cellStyle name="Comma 179 3 2 2" xfId="28467"/>
    <cellStyle name="Comma 179 3 3" xfId="21976"/>
    <cellStyle name="Comma 179 3 3 2" xfId="32015"/>
    <cellStyle name="Comma 179 3 4" xfId="25962"/>
    <cellStyle name="Comma 179 4" xfId="12857"/>
    <cellStyle name="Comma 179 4 2" xfId="27222"/>
    <cellStyle name="Comma 179 5" xfId="24183"/>
    <cellStyle name="Comma 179 5 2" xfId="34219"/>
    <cellStyle name="Comma 179 6" xfId="25055"/>
    <cellStyle name="Comma 18" xfId="7982"/>
    <cellStyle name="Comma 18 2" xfId="10155"/>
    <cellStyle name="Comma 18 2 2" xfId="14723"/>
    <cellStyle name="Comma 18 2 2 2" xfId="22256"/>
    <cellStyle name="Comma 18 2 2 2 2" xfId="32293"/>
    <cellStyle name="Comma 18 2 2 3" xfId="28784"/>
    <cellStyle name="Comma 18 2 3" xfId="21070"/>
    <cellStyle name="Comma 18 2 3 2" xfId="31116"/>
    <cellStyle name="Comma 18 2 4" xfId="26279"/>
    <cellStyle name="Comma 18 3" xfId="9480"/>
    <cellStyle name="Comma 18 3 2" xfId="14090"/>
    <cellStyle name="Comma 18 3 2 2" xfId="28151"/>
    <cellStyle name="Comma 18 3 3" xfId="21660"/>
    <cellStyle name="Comma 18 3 3 2" xfId="31700"/>
    <cellStyle name="Comma 18 3 4" xfId="25646"/>
    <cellStyle name="Comma 18 4" xfId="18451"/>
    <cellStyle name="Comma 18 4 2" xfId="30579"/>
    <cellStyle name="Comma 18 5" xfId="12858"/>
    <cellStyle name="Comma 18 5 2" xfId="27223"/>
    <cellStyle name="Comma 18 6" xfId="23885"/>
    <cellStyle name="Comma 18 6 2" xfId="33921"/>
    <cellStyle name="Comma 18 7" xfId="25056"/>
    <cellStyle name="Comma 180" xfId="7983"/>
    <cellStyle name="Comma 180 2" xfId="10473"/>
    <cellStyle name="Comma 180 2 2" xfId="15041"/>
    <cellStyle name="Comma 180 2 2 2" xfId="22574"/>
    <cellStyle name="Comma 180 2 2 2 2" xfId="32610"/>
    <cellStyle name="Comma 180 2 2 3" xfId="29102"/>
    <cellStyle name="Comma 180 2 3" xfId="21388"/>
    <cellStyle name="Comma 180 2 3 2" xfId="31433"/>
    <cellStyle name="Comma 180 2 4" xfId="26597"/>
    <cellStyle name="Comma 180 3" xfId="9804"/>
    <cellStyle name="Comma 180 3 2" xfId="14408"/>
    <cellStyle name="Comma 180 3 2 2" xfId="28469"/>
    <cellStyle name="Comma 180 3 3" xfId="21978"/>
    <cellStyle name="Comma 180 3 3 2" xfId="32017"/>
    <cellStyle name="Comma 180 3 4" xfId="25964"/>
    <cellStyle name="Comma 180 4" xfId="12859"/>
    <cellStyle name="Comma 180 4 2" xfId="27224"/>
    <cellStyle name="Comma 180 5" xfId="24185"/>
    <cellStyle name="Comma 180 5 2" xfId="34221"/>
    <cellStyle name="Comma 180 6" xfId="25057"/>
    <cellStyle name="Comma 181" xfId="7984"/>
    <cellStyle name="Comma 181 2" xfId="10475"/>
    <cellStyle name="Comma 181 2 2" xfId="15043"/>
    <cellStyle name="Comma 181 2 2 2" xfId="22576"/>
    <cellStyle name="Comma 181 2 2 2 2" xfId="32612"/>
    <cellStyle name="Comma 181 2 2 3" xfId="29104"/>
    <cellStyle name="Comma 181 2 3" xfId="21390"/>
    <cellStyle name="Comma 181 2 3 2" xfId="31435"/>
    <cellStyle name="Comma 181 2 4" xfId="26599"/>
    <cellStyle name="Comma 181 3" xfId="9806"/>
    <cellStyle name="Comma 181 3 2" xfId="14410"/>
    <cellStyle name="Comma 181 3 2 2" xfId="28471"/>
    <cellStyle name="Comma 181 3 3" xfId="21980"/>
    <cellStyle name="Comma 181 3 3 2" xfId="32019"/>
    <cellStyle name="Comma 181 3 4" xfId="25966"/>
    <cellStyle name="Comma 181 4" xfId="12860"/>
    <cellStyle name="Comma 181 4 2" xfId="27225"/>
    <cellStyle name="Comma 181 5" xfId="24187"/>
    <cellStyle name="Comma 181 5 2" xfId="34223"/>
    <cellStyle name="Comma 181 6" xfId="25058"/>
    <cellStyle name="Comma 182" xfId="7985"/>
    <cellStyle name="Comma 182 2" xfId="10477"/>
    <cellStyle name="Comma 182 2 2" xfId="15045"/>
    <cellStyle name="Comma 182 2 2 2" xfId="22578"/>
    <cellStyle name="Comma 182 2 2 2 2" xfId="32614"/>
    <cellStyle name="Comma 182 2 2 3" xfId="29106"/>
    <cellStyle name="Comma 182 2 3" xfId="21392"/>
    <cellStyle name="Comma 182 2 3 2" xfId="31437"/>
    <cellStyle name="Comma 182 2 4" xfId="26601"/>
    <cellStyle name="Comma 182 3" xfId="9808"/>
    <cellStyle name="Comma 182 3 2" xfId="14412"/>
    <cellStyle name="Comma 182 3 2 2" xfId="28473"/>
    <cellStyle name="Comma 182 3 3" xfId="21982"/>
    <cellStyle name="Comma 182 3 3 2" xfId="32021"/>
    <cellStyle name="Comma 182 3 4" xfId="25968"/>
    <cellStyle name="Comma 182 4" xfId="12861"/>
    <cellStyle name="Comma 182 4 2" xfId="27226"/>
    <cellStyle name="Comma 182 5" xfId="24189"/>
    <cellStyle name="Comma 182 5 2" xfId="34225"/>
    <cellStyle name="Comma 182 6" xfId="25059"/>
    <cellStyle name="Comma 183" xfId="7986"/>
    <cellStyle name="Comma 183 2" xfId="10479"/>
    <cellStyle name="Comma 183 2 2" xfId="15047"/>
    <cellStyle name="Comma 183 2 2 2" xfId="22580"/>
    <cellStyle name="Comma 183 2 2 2 2" xfId="32616"/>
    <cellStyle name="Comma 183 2 2 3" xfId="29108"/>
    <cellStyle name="Comma 183 2 3" xfId="21394"/>
    <cellStyle name="Comma 183 2 3 2" xfId="31439"/>
    <cellStyle name="Comma 183 2 4" xfId="26603"/>
    <cellStyle name="Comma 183 3" xfId="9810"/>
    <cellStyle name="Comma 183 3 2" xfId="14414"/>
    <cellStyle name="Comma 183 3 2 2" xfId="28475"/>
    <cellStyle name="Comma 183 3 3" xfId="21984"/>
    <cellStyle name="Comma 183 3 3 2" xfId="32023"/>
    <cellStyle name="Comma 183 3 4" xfId="25970"/>
    <cellStyle name="Comma 183 4" xfId="12862"/>
    <cellStyle name="Comma 183 4 2" xfId="27227"/>
    <cellStyle name="Comma 183 5" xfId="24191"/>
    <cellStyle name="Comma 183 5 2" xfId="34227"/>
    <cellStyle name="Comma 183 6" xfId="25060"/>
    <cellStyle name="Comma 184" xfId="7987"/>
    <cellStyle name="Comma 184 2" xfId="10481"/>
    <cellStyle name="Comma 184 2 2" xfId="15049"/>
    <cellStyle name="Comma 184 2 2 2" xfId="22582"/>
    <cellStyle name="Comma 184 2 2 2 2" xfId="32618"/>
    <cellStyle name="Comma 184 2 2 3" xfId="29110"/>
    <cellStyle name="Comma 184 2 3" xfId="21396"/>
    <cellStyle name="Comma 184 2 3 2" xfId="31441"/>
    <cellStyle name="Comma 184 2 4" xfId="26605"/>
    <cellStyle name="Comma 184 3" xfId="9812"/>
    <cellStyle name="Comma 184 3 2" xfId="14416"/>
    <cellStyle name="Comma 184 3 2 2" xfId="28477"/>
    <cellStyle name="Comma 184 3 3" xfId="21986"/>
    <cellStyle name="Comma 184 3 3 2" xfId="32025"/>
    <cellStyle name="Comma 184 3 4" xfId="25972"/>
    <cellStyle name="Comma 184 4" xfId="12863"/>
    <cellStyle name="Comma 184 4 2" xfId="27228"/>
    <cellStyle name="Comma 184 5" xfId="24193"/>
    <cellStyle name="Comma 184 5 2" xfId="34229"/>
    <cellStyle name="Comma 184 6" xfId="25061"/>
    <cellStyle name="Comma 185" xfId="7988"/>
    <cellStyle name="Comma 185 2" xfId="10483"/>
    <cellStyle name="Comma 185 2 2" xfId="15051"/>
    <cellStyle name="Comma 185 2 2 2" xfId="22584"/>
    <cellStyle name="Comma 185 2 2 2 2" xfId="32620"/>
    <cellStyle name="Comma 185 2 2 3" xfId="29112"/>
    <cellStyle name="Comma 185 2 3" xfId="21398"/>
    <cellStyle name="Comma 185 2 3 2" xfId="31443"/>
    <cellStyle name="Comma 185 2 4" xfId="26607"/>
    <cellStyle name="Comma 185 3" xfId="9814"/>
    <cellStyle name="Comma 185 3 2" xfId="14418"/>
    <cellStyle name="Comma 185 3 2 2" xfId="28479"/>
    <cellStyle name="Comma 185 3 3" xfId="21988"/>
    <cellStyle name="Comma 185 3 3 2" xfId="32027"/>
    <cellStyle name="Comma 185 3 4" xfId="25974"/>
    <cellStyle name="Comma 185 4" xfId="12864"/>
    <cellStyle name="Comma 185 4 2" xfId="27229"/>
    <cellStyle name="Comma 185 5" xfId="24195"/>
    <cellStyle name="Comma 185 5 2" xfId="34231"/>
    <cellStyle name="Comma 185 6" xfId="25062"/>
    <cellStyle name="Comma 186" xfId="7989"/>
    <cellStyle name="Comma 186 2" xfId="10485"/>
    <cellStyle name="Comma 186 2 2" xfId="15053"/>
    <cellStyle name="Comma 186 2 2 2" xfId="22586"/>
    <cellStyle name="Comma 186 2 2 2 2" xfId="32622"/>
    <cellStyle name="Comma 186 2 2 3" xfId="29114"/>
    <cellStyle name="Comma 186 2 3" xfId="21400"/>
    <cellStyle name="Comma 186 2 3 2" xfId="31445"/>
    <cellStyle name="Comma 186 2 4" xfId="26609"/>
    <cellStyle name="Comma 186 3" xfId="9816"/>
    <cellStyle name="Comma 186 3 2" xfId="14420"/>
    <cellStyle name="Comma 186 3 2 2" xfId="28481"/>
    <cellStyle name="Comma 186 3 3" xfId="21990"/>
    <cellStyle name="Comma 186 3 3 2" xfId="32029"/>
    <cellStyle name="Comma 186 3 4" xfId="25976"/>
    <cellStyle name="Comma 186 4" xfId="12865"/>
    <cellStyle name="Comma 186 4 2" xfId="27230"/>
    <cellStyle name="Comma 186 5" xfId="24197"/>
    <cellStyle name="Comma 186 5 2" xfId="34233"/>
    <cellStyle name="Comma 186 6" xfId="25063"/>
    <cellStyle name="Comma 187" xfId="7990"/>
    <cellStyle name="Comma 187 2" xfId="10487"/>
    <cellStyle name="Comma 187 2 2" xfId="15055"/>
    <cellStyle name="Comma 187 2 2 2" xfId="22588"/>
    <cellStyle name="Comma 187 2 2 2 2" xfId="32624"/>
    <cellStyle name="Comma 187 2 2 3" xfId="29116"/>
    <cellStyle name="Comma 187 2 3" xfId="21402"/>
    <cellStyle name="Comma 187 2 3 2" xfId="31447"/>
    <cellStyle name="Comma 187 2 4" xfId="26611"/>
    <cellStyle name="Comma 187 3" xfId="9818"/>
    <cellStyle name="Comma 187 3 2" xfId="14422"/>
    <cellStyle name="Comma 187 3 2 2" xfId="28483"/>
    <cellStyle name="Comma 187 3 3" xfId="21992"/>
    <cellStyle name="Comma 187 3 3 2" xfId="32031"/>
    <cellStyle name="Comma 187 3 4" xfId="25978"/>
    <cellStyle name="Comma 187 4" xfId="12866"/>
    <cellStyle name="Comma 187 4 2" xfId="27231"/>
    <cellStyle name="Comma 187 5" xfId="24199"/>
    <cellStyle name="Comma 187 5 2" xfId="34235"/>
    <cellStyle name="Comma 187 6" xfId="25064"/>
    <cellStyle name="Comma 188" xfId="7991"/>
    <cellStyle name="Comma 188 2" xfId="10489"/>
    <cellStyle name="Comma 188 2 2" xfId="15057"/>
    <cellStyle name="Comma 188 2 2 2" xfId="22590"/>
    <cellStyle name="Comma 188 2 2 2 2" xfId="32626"/>
    <cellStyle name="Comma 188 2 2 3" xfId="29118"/>
    <cellStyle name="Comma 188 2 3" xfId="21404"/>
    <cellStyle name="Comma 188 2 3 2" xfId="31449"/>
    <cellStyle name="Comma 188 2 4" xfId="26613"/>
    <cellStyle name="Comma 188 3" xfId="9820"/>
    <cellStyle name="Comma 188 3 2" xfId="14424"/>
    <cellStyle name="Comma 188 3 2 2" xfId="28485"/>
    <cellStyle name="Comma 188 3 3" xfId="21994"/>
    <cellStyle name="Comma 188 3 3 2" xfId="32033"/>
    <cellStyle name="Comma 188 3 4" xfId="25980"/>
    <cellStyle name="Comma 188 4" xfId="12867"/>
    <cellStyle name="Comma 188 4 2" xfId="27232"/>
    <cellStyle name="Comma 188 5" xfId="24201"/>
    <cellStyle name="Comma 188 5 2" xfId="34237"/>
    <cellStyle name="Comma 188 6" xfId="25065"/>
    <cellStyle name="Comma 189" xfId="7992"/>
    <cellStyle name="Comma 189 2" xfId="10491"/>
    <cellStyle name="Comma 189 2 2" xfId="15059"/>
    <cellStyle name="Comma 189 2 2 2" xfId="22592"/>
    <cellStyle name="Comma 189 2 2 2 2" xfId="32628"/>
    <cellStyle name="Comma 189 2 2 3" xfId="29120"/>
    <cellStyle name="Comma 189 2 3" xfId="21406"/>
    <cellStyle name="Comma 189 2 3 2" xfId="31451"/>
    <cellStyle name="Comma 189 2 4" xfId="26615"/>
    <cellStyle name="Comma 189 3" xfId="9822"/>
    <cellStyle name="Comma 189 3 2" xfId="14426"/>
    <cellStyle name="Comma 189 3 2 2" xfId="28487"/>
    <cellStyle name="Comma 189 3 3" xfId="21996"/>
    <cellStyle name="Comma 189 3 3 2" xfId="32035"/>
    <cellStyle name="Comma 189 3 4" xfId="25982"/>
    <cellStyle name="Comma 189 4" xfId="12868"/>
    <cellStyle name="Comma 189 4 2" xfId="27233"/>
    <cellStyle name="Comma 189 5" xfId="24203"/>
    <cellStyle name="Comma 189 5 2" xfId="34239"/>
    <cellStyle name="Comma 189 6" xfId="25066"/>
    <cellStyle name="Comma 19" xfId="7993"/>
    <cellStyle name="Comma 19 2" xfId="10166"/>
    <cellStyle name="Comma 19 2 2" xfId="14734"/>
    <cellStyle name="Comma 19 2 2 2" xfId="22267"/>
    <cellStyle name="Comma 19 2 2 2 2" xfId="32304"/>
    <cellStyle name="Comma 19 2 2 3" xfId="28795"/>
    <cellStyle name="Comma 19 2 3" xfId="21081"/>
    <cellStyle name="Comma 19 2 3 2" xfId="31127"/>
    <cellStyle name="Comma 19 2 4" xfId="26290"/>
    <cellStyle name="Comma 19 3" xfId="9493"/>
    <cellStyle name="Comma 19 3 2" xfId="14101"/>
    <cellStyle name="Comma 19 3 2 2" xfId="28162"/>
    <cellStyle name="Comma 19 3 3" xfId="21671"/>
    <cellStyle name="Comma 19 3 3 2" xfId="31711"/>
    <cellStyle name="Comma 19 3 4" xfId="25657"/>
    <cellStyle name="Comma 19 4" xfId="12869"/>
    <cellStyle name="Comma 19 4 2" xfId="27234"/>
    <cellStyle name="Comma 19 5" xfId="23896"/>
    <cellStyle name="Comma 19 5 2" xfId="33932"/>
    <cellStyle name="Comma 19 6" xfId="25067"/>
    <cellStyle name="Comma 190" xfId="7994"/>
    <cellStyle name="Comma 190 2" xfId="10493"/>
    <cellStyle name="Comma 190 2 2" xfId="15061"/>
    <cellStyle name="Comma 190 2 2 2" xfId="22594"/>
    <cellStyle name="Comma 190 2 2 2 2" xfId="32630"/>
    <cellStyle name="Comma 190 2 2 3" xfId="29122"/>
    <cellStyle name="Comma 190 2 3" xfId="21408"/>
    <cellStyle name="Comma 190 2 3 2" xfId="31453"/>
    <cellStyle name="Comma 190 2 4" xfId="26617"/>
    <cellStyle name="Comma 190 3" xfId="9824"/>
    <cellStyle name="Comma 190 3 2" xfId="14428"/>
    <cellStyle name="Comma 190 3 2 2" xfId="28489"/>
    <cellStyle name="Comma 190 3 3" xfId="21998"/>
    <cellStyle name="Comma 190 3 3 2" xfId="32037"/>
    <cellStyle name="Comma 190 3 4" xfId="25984"/>
    <cellStyle name="Comma 190 4" xfId="12870"/>
    <cellStyle name="Comma 190 4 2" xfId="27235"/>
    <cellStyle name="Comma 190 5" xfId="24205"/>
    <cellStyle name="Comma 190 5 2" xfId="34241"/>
    <cellStyle name="Comma 190 6" xfId="25068"/>
    <cellStyle name="Comma 191" xfId="7995"/>
    <cellStyle name="Comma 191 2" xfId="10495"/>
    <cellStyle name="Comma 191 2 2" xfId="15063"/>
    <cellStyle name="Comma 191 2 2 2" xfId="22596"/>
    <cellStyle name="Comma 191 2 2 2 2" xfId="32632"/>
    <cellStyle name="Comma 191 2 2 3" xfId="29124"/>
    <cellStyle name="Comma 191 2 3" xfId="21410"/>
    <cellStyle name="Comma 191 2 3 2" xfId="31455"/>
    <cellStyle name="Comma 191 2 4" xfId="26619"/>
    <cellStyle name="Comma 191 3" xfId="9826"/>
    <cellStyle name="Comma 191 3 2" xfId="14430"/>
    <cellStyle name="Comma 191 3 2 2" xfId="28491"/>
    <cellStyle name="Comma 191 3 3" xfId="22000"/>
    <cellStyle name="Comma 191 3 3 2" xfId="32039"/>
    <cellStyle name="Comma 191 3 4" xfId="25986"/>
    <cellStyle name="Comma 191 4" xfId="12871"/>
    <cellStyle name="Comma 191 4 2" xfId="27236"/>
    <cellStyle name="Comma 191 5" xfId="24207"/>
    <cellStyle name="Comma 191 5 2" xfId="34243"/>
    <cellStyle name="Comma 191 6" xfId="25069"/>
    <cellStyle name="Comma 192" xfId="7996"/>
    <cellStyle name="Comma 192 2" xfId="10497"/>
    <cellStyle name="Comma 192 2 2" xfId="15065"/>
    <cellStyle name="Comma 192 2 2 2" xfId="22598"/>
    <cellStyle name="Comma 192 2 2 2 2" xfId="32634"/>
    <cellStyle name="Comma 192 2 2 3" xfId="29126"/>
    <cellStyle name="Comma 192 2 3" xfId="21412"/>
    <cellStyle name="Comma 192 2 3 2" xfId="31457"/>
    <cellStyle name="Comma 192 2 4" xfId="26621"/>
    <cellStyle name="Comma 192 3" xfId="9828"/>
    <cellStyle name="Comma 192 3 2" xfId="14432"/>
    <cellStyle name="Comma 192 3 2 2" xfId="28493"/>
    <cellStyle name="Comma 192 3 3" xfId="22002"/>
    <cellStyle name="Comma 192 3 3 2" xfId="32041"/>
    <cellStyle name="Comma 192 3 4" xfId="25988"/>
    <cellStyle name="Comma 192 4" xfId="12872"/>
    <cellStyle name="Comma 192 4 2" xfId="27237"/>
    <cellStyle name="Comma 192 5" xfId="24209"/>
    <cellStyle name="Comma 192 5 2" xfId="34245"/>
    <cellStyle name="Comma 192 6" xfId="25070"/>
    <cellStyle name="Comma 193" xfId="7997"/>
    <cellStyle name="Comma 193 2" xfId="10499"/>
    <cellStyle name="Comma 193 2 2" xfId="15067"/>
    <cellStyle name="Comma 193 2 2 2" xfId="22600"/>
    <cellStyle name="Comma 193 2 2 2 2" xfId="32636"/>
    <cellStyle name="Comma 193 2 2 3" xfId="29128"/>
    <cellStyle name="Comma 193 2 3" xfId="21414"/>
    <cellStyle name="Comma 193 2 3 2" xfId="31459"/>
    <cellStyle name="Comma 193 2 4" xfId="26623"/>
    <cellStyle name="Comma 193 3" xfId="9830"/>
    <cellStyle name="Comma 193 3 2" xfId="14434"/>
    <cellStyle name="Comma 193 3 2 2" xfId="28495"/>
    <cellStyle name="Comma 193 3 3" xfId="22004"/>
    <cellStyle name="Comma 193 3 3 2" xfId="32043"/>
    <cellStyle name="Comma 193 3 4" xfId="25990"/>
    <cellStyle name="Comma 193 4" xfId="12873"/>
    <cellStyle name="Comma 193 4 2" xfId="27238"/>
    <cellStyle name="Comma 193 5" xfId="24211"/>
    <cellStyle name="Comma 193 5 2" xfId="34247"/>
    <cellStyle name="Comma 193 6" xfId="25071"/>
    <cellStyle name="Comma 194" xfId="7998"/>
    <cellStyle name="Comma 194 2" xfId="10501"/>
    <cellStyle name="Comma 194 2 2" xfId="15069"/>
    <cellStyle name="Comma 194 2 2 2" xfId="22602"/>
    <cellStyle name="Comma 194 2 2 2 2" xfId="32638"/>
    <cellStyle name="Comma 194 2 2 3" xfId="29130"/>
    <cellStyle name="Comma 194 2 3" xfId="21416"/>
    <cellStyle name="Comma 194 2 3 2" xfId="31461"/>
    <cellStyle name="Comma 194 2 4" xfId="26625"/>
    <cellStyle name="Comma 194 3" xfId="9832"/>
    <cellStyle name="Comma 194 3 2" xfId="14436"/>
    <cellStyle name="Comma 194 3 2 2" xfId="28497"/>
    <cellStyle name="Comma 194 3 3" xfId="22006"/>
    <cellStyle name="Comma 194 3 3 2" xfId="32045"/>
    <cellStyle name="Comma 194 3 4" xfId="25992"/>
    <cellStyle name="Comma 194 4" xfId="12874"/>
    <cellStyle name="Comma 194 4 2" xfId="27239"/>
    <cellStyle name="Comma 194 5" xfId="24213"/>
    <cellStyle name="Comma 194 5 2" xfId="34249"/>
    <cellStyle name="Comma 194 6" xfId="25072"/>
    <cellStyle name="Comma 195" xfId="7999"/>
    <cellStyle name="Comma 195 2" xfId="10503"/>
    <cellStyle name="Comma 195 2 2" xfId="15071"/>
    <cellStyle name="Comma 195 2 2 2" xfId="22604"/>
    <cellStyle name="Comma 195 2 2 2 2" xfId="32640"/>
    <cellStyle name="Comma 195 2 2 3" xfId="29132"/>
    <cellStyle name="Comma 195 2 3" xfId="21418"/>
    <cellStyle name="Comma 195 2 3 2" xfId="31463"/>
    <cellStyle name="Comma 195 2 4" xfId="26627"/>
    <cellStyle name="Comma 195 3" xfId="9834"/>
    <cellStyle name="Comma 195 3 2" xfId="14438"/>
    <cellStyle name="Comma 195 3 2 2" xfId="28499"/>
    <cellStyle name="Comma 195 3 3" xfId="22008"/>
    <cellStyle name="Comma 195 3 3 2" xfId="32047"/>
    <cellStyle name="Comma 195 3 4" xfId="25994"/>
    <cellStyle name="Comma 195 4" xfId="12875"/>
    <cellStyle name="Comma 195 4 2" xfId="27240"/>
    <cellStyle name="Comma 195 5" xfId="24215"/>
    <cellStyle name="Comma 195 5 2" xfId="34251"/>
    <cellStyle name="Comma 195 6" xfId="25073"/>
    <cellStyle name="Comma 196" xfId="8000"/>
    <cellStyle name="Comma 196 2" xfId="10505"/>
    <cellStyle name="Comma 196 2 2" xfId="15073"/>
    <cellStyle name="Comma 196 2 2 2" xfId="22606"/>
    <cellStyle name="Comma 196 2 2 2 2" xfId="32642"/>
    <cellStyle name="Comma 196 2 2 3" xfId="29134"/>
    <cellStyle name="Comma 196 2 3" xfId="21420"/>
    <cellStyle name="Comma 196 2 3 2" xfId="31465"/>
    <cellStyle name="Comma 196 2 4" xfId="26629"/>
    <cellStyle name="Comma 196 3" xfId="9836"/>
    <cellStyle name="Comma 196 3 2" xfId="14440"/>
    <cellStyle name="Comma 196 3 2 2" xfId="28501"/>
    <cellStyle name="Comma 196 3 3" xfId="22010"/>
    <cellStyle name="Comma 196 3 3 2" xfId="32049"/>
    <cellStyle name="Comma 196 3 4" xfId="25996"/>
    <cellStyle name="Comma 196 4" xfId="12876"/>
    <cellStyle name="Comma 196 4 2" xfId="27241"/>
    <cellStyle name="Comma 196 5" xfId="24217"/>
    <cellStyle name="Comma 196 5 2" xfId="34253"/>
    <cellStyle name="Comma 196 6" xfId="25074"/>
    <cellStyle name="Comma 197" xfId="8001"/>
    <cellStyle name="Comma 197 2" xfId="10507"/>
    <cellStyle name="Comma 197 2 2" xfId="15075"/>
    <cellStyle name="Comma 197 2 2 2" xfId="22608"/>
    <cellStyle name="Comma 197 2 2 2 2" xfId="32644"/>
    <cellStyle name="Comma 197 2 2 3" xfId="29136"/>
    <cellStyle name="Comma 197 2 3" xfId="21422"/>
    <cellStyle name="Comma 197 2 3 2" xfId="31467"/>
    <cellStyle name="Comma 197 2 4" xfId="26631"/>
    <cellStyle name="Comma 197 3" xfId="9838"/>
    <cellStyle name="Comma 197 3 2" xfId="14442"/>
    <cellStyle name="Comma 197 3 2 2" xfId="28503"/>
    <cellStyle name="Comma 197 3 3" xfId="22012"/>
    <cellStyle name="Comma 197 3 3 2" xfId="32051"/>
    <cellStyle name="Comma 197 3 4" xfId="25998"/>
    <cellStyle name="Comma 197 4" xfId="12877"/>
    <cellStyle name="Comma 197 4 2" xfId="27242"/>
    <cellStyle name="Comma 197 5" xfId="24219"/>
    <cellStyle name="Comma 197 5 2" xfId="34255"/>
    <cellStyle name="Comma 197 6" xfId="25075"/>
    <cellStyle name="Comma 198" xfId="8002"/>
    <cellStyle name="Comma 198 2" xfId="10509"/>
    <cellStyle name="Comma 198 2 2" xfId="15077"/>
    <cellStyle name="Comma 198 2 2 2" xfId="22610"/>
    <cellStyle name="Comma 198 2 2 2 2" xfId="32646"/>
    <cellStyle name="Comma 198 2 2 3" xfId="29138"/>
    <cellStyle name="Comma 198 2 3" xfId="21424"/>
    <cellStyle name="Comma 198 2 3 2" xfId="31469"/>
    <cellStyle name="Comma 198 2 4" xfId="26633"/>
    <cellStyle name="Comma 198 3" xfId="9840"/>
    <cellStyle name="Comma 198 3 2" xfId="14444"/>
    <cellStyle name="Comma 198 3 2 2" xfId="28505"/>
    <cellStyle name="Comma 198 3 3" xfId="22014"/>
    <cellStyle name="Comma 198 3 3 2" xfId="32053"/>
    <cellStyle name="Comma 198 3 4" xfId="26000"/>
    <cellStyle name="Comma 198 4" xfId="12878"/>
    <cellStyle name="Comma 198 4 2" xfId="27243"/>
    <cellStyle name="Comma 198 5" xfId="24221"/>
    <cellStyle name="Comma 198 5 2" xfId="34257"/>
    <cellStyle name="Comma 198 6" xfId="25076"/>
    <cellStyle name="Comma 199" xfId="8003"/>
    <cellStyle name="Comma 199 2" xfId="10511"/>
    <cellStyle name="Comma 199 2 2" xfId="15079"/>
    <cellStyle name="Comma 199 2 2 2" xfId="22612"/>
    <cellStyle name="Comma 199 2 2 2 2" xfId="32648"/>
    <cellStyle name="Comma 199 2 2 3" xfId="29140"/>
    <cellStyle name="Comma 199 2 3" xfId="21426"/>
    <cellStyle name="Comma 199 2 3 2" xfId="31471"/>
    <cellStyle name="Comma 199 2 4" xfId="26635"/>
    <cellStyle name="Comma 199 3" xfId="9842"/>
    <cellStyle name="Comma 199 3 2" xfId="14446"/>
    <cellStyle name="Comma 199 3 2 2" xfId="28507"/>
    <cellStyle name="Comma 199 3 3" xfId="22016"/>
    <cellStyle name="Comma 199 3 3 2" xfId="32055"/>
    <cellStyle name="Comma 199 3 4" xfId="26002"/>
    <cellStyle name="Comma 199 4" xfId="12879"/>
    <cellStyle name="Comma 199 4 2" xfId="27244"/>
    <cellStyle name="Comma 199 5" xfId="24223"/>
    <cellStyle name="Comma 199 5 2" xfId="34259"/>
    <cellStyle name="Comma 199 6" xfId="25077"/>
    <cellStyle name="Comma 2" xfId="2507"/>
    <cellStyle name="Comma 2 10" xfId="23787"/>
    <cellStyle name="Comma 2 10 2" xfId="33823"/>
    <cellStyle name="Comma 2 11" xfId="24852"/>
    <cellStyle name="Comma 2 2" xfId="2508"/>
    <cellStyle name="Comma 2 2 2" xfId="6898"/>
    <cellStyle name="Comma 2 2 3" xfId="6899"/>
    <cellStyle name="Comma 2 2 4" xfId="15946"/>
    <cellStyle name="Comma 2 2 4 2" xfId="29608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2 2 2" xfId="32394"/>
    <cellStyle name="Comma 2 3 2 2 2 3" xfId="28885"/>
    <cellStyle name="Comma 2 3 2 2 3" xfId="18489"/>
    <cellStyle name="Comma 2 3 2 2 3 2" xfId="30617"/>
    <cellStyle name="Comma 2 3 2 2 4" xfId="21171"/>
    <cellStyle name="Comma 2 3 2 2 4 2" xfId="31217"/>
    <cellStyle name="Comma 2 3 2 2 5" xfId="26380"/>
    <cellStyle name="Comma 2 3 2 3" xfId="9587"/>
    <cellStyle name="Comma 2 3 2 3 2" xfId="14191"/>
    <cellStyle name="Comma 2 3 2 3 2 2" xfId="28252"/>
    <cellStyle name="Comma 2 3 2 3 3" xfId="21761"/>
    <cellStyle name="Comma 2 3 2 3 3 2" xfId="31801"/>
    <cellStyle name="Comma 2 3 2 3 4" xfId="25747"/>
    <cellStyle name="Comma 2 3 2 4" xfId="18418"/>
    <cellStyle name="Comma 2 3 2 4 2" xfId="30546"/>
    <cellStyle name="Comma 2 3 2 5" xfId="24413"/>
    <cellStyle name="Comma 2 3 2 5 2" xfId="34449"/>
    <cellStyle name="Comma 2 3 2 6" xfId="24893"/>
    <cellStyle name="Comma 2 3 3" xfId="10060"/>
    <cellStyle name="Comma 2 3 3 2" xfId="14640"/>
    <cellStyle name="Comma 2 3 3 2 2" xfId="22193"/>
    <cellStyle name="Comma 2 3 3 2 2 2" xfId="32231"/>
    <cellStyle name="Comma 2 3 3 2 3" xfId="28701"/>
    <cellStyle name="Comma 2 3 3 3" xfId="18470"/>
    <cellStyle name="Comma 2 3 3 3 2" xfId="30598"/>
    <cellStyle name="Comma 2 3 3 4" xfId="21001"/>
    <cellStyle name="Comma 2 3 3 4 2" xfId="31054"/>
    <cellStyle name="Comma 2 3 3 5" xfId="26196"/>
    <cellStyle name="Comma 2 3 4" xfId="9313"/>
    <cellStyle name="Comma 2 3 4 2" xfId="14002"/>
    <cellStyle name="Comma 2 3 4 2 2" xfId="28063"/>
    <cellStyle name="Comma 2 3 4 3" xfId="21580"/>
    <cellStyle name="Comma 2 3 4 3 2" xfId="31622"/>
    <cellStyle name="Comma 2 3 4 4" xfId="25558"/>
    <cellStyle name="Comma 2 3 5" xfId="18351"/>
    <cellStyle name="Comma 2 3 5 2" xfId="20906"/>
    <cellStyle name="Comma 2 3 5 2 2" xfId="30963"/>
    <cellStyle name="Comma 2 3 5 3" xfId="30479"/>
    <cellStyle name="Comma 2 3 6" xfId="10919"/>
    <cellStyle name="Comma 2 3 6 2" xfId="26980"/>
    <cellStyle name="Comma 2 3 7" xfId="23810"/>
    <cellStyle name="Comma 2 3 7 2" xfId="33846"/>
    <cellStyle name="Comma 2 3 8" xfId="24816"/>
    <cellStyle name="Comma 2 4" xfId="3839"/>
    <cellStyle name="Comma 2 4 2" xfId="10095"/>
    <cellStyle name="Comma 2 4 2 2" xfId="10858"/>
    <cellStyle name="Comma 2 4 2 2 2" xfId="18026"/>
    <cellStyle name="Comma 2 4 2 2 2 2" xfId="30300"/>
    <cellStyle name="Comma 2 4 2 2 3" xfId="13547"/>
    <cellStyle name="Comma 2 4 2 2 3 2" xfId="27788"/>
    <cellStyle name="Comma 2 4 2 2 4" xfId="26938"/>
    <cellStyle name="Comma 2 4 2 3" xfId="14665"/>
    <cellStyle name="Comma 2 4 2 3 2" xfId="28726"/>
    <cellStyle name="Comma 2 4 2 4" xfId="15947"/>
    <cellStyle name="Comma 2 4 2 4 2" xfId="29609"/>
    <cellStyle name="Comma 2 4 2 5" xfId="26221"/>
    <cellStyle name="Comma 2 4 3" xfId="9371"/>
    <cellStyle name="Comma 2 4 3 2" xfId="14028"/>
    <cellStyle name="Comma 2 4 3 2 2" xfId="28089"/>
    <cellStyle name="Comma 2 4 3 3" xfId="21607"/>
    <cellStyle name="Comma 2 4 3 3 2" xfId="31648"/>
    <cellStyle name="Comma 2 4 3 4" xfId="25584"/>
    <cellStyle name="Comma 2 4 4" xfId="15948"/>
    <cellStyle name="Comma 2 4 4 2" xfId="18370"/>
    <cellStyle name="Comma 2 4 4 2 2" xfId="30498"/>
    <cellStyle name="Comma 2 4 4 3" xfId="20926"/>
    <cellStyle name="Comma 2 4 4 3 2" xfId="30982"/>
    <cellStyle name="Comma 2 4 4 4" xfId="29610"/>
    <cellStyle name="Comma 2 4 5" xfId="11822"/>
    <cellStyle name="Comma 2 4 5 2" xfId="27055"/>
    <cellStyle name="Comma 2 4 6" xfId="23835"/>
    <cellStyle name="Comma 2 4 6 2" xfId="33871"/>
    <cellStyle name="Comma 2 4 7" xfId="24909"/>
    <cellStyle name="Comma 2 5" xfId="3856"/>
    <cellStyle name="Comma 2 5 2" xfId="9992"/>
    <cellStyle name="Comma 2 5 2 2" xfId="10875"/>
    <cellStyle name="Comma 2 5 2 2 2" xfId="18441"/>
    <cellStyle name="Comma 2 5 2 2 2 2" xfId="30569"/>
    <cellStyle name="Comma 2 5 2 2 3" xfId="13562"/>
    <cellStyle name="Comma 2 5 2 2 3 2" xfId="27803"/>
    <cellStyle name="Comma 2 5 2 2 4" xfId="26953"/>
    <cellStyle name="Comma 2 5 2 3" xfId="14593"/>
    <cellStyle name="Comma 2 5 2 3 2" xfId="28654"/>
    <cellStyle name="Comma 2 5 2 4" xfId="26149"/>
    <cellStyle name="Comma 2 5 3" xfId="15949"/>
    <cellStyle name="Comma 2 5 3 2" xfId="18008"/>
    <cellStyle name="Comma 2 5 3 2 2" xfId="30282"/>
    <cellStyle name="Comma 2 5 3 3" xfId="22759"/>
    <cellStyle name="Comma 2 5 3 3 2" xfId="32795"/>
    <cellStyle name="Comma 2 5 3 4" xfId="29611"/>
    <cellStyle name="Comma 2 5 4" xfId="18389"/>
    <cellStyle name="Comma 2 5 4 2" xfId="20946"/>
    <cellStyle name="Comma 2 5 4 2 2" xfId="31001"/>
    <cellStyle name="Comma 2 5 4 3" xfId="30517"/>
    <cellStyle name="Comma 2 5 5" xfId="11834"/>
    <cellStyle name="Comma 2 5 5 2" xfId="27067"/>
    <cellStyle name="Comma 2 5 6" xfId="24384"/>
    <cellStyle name="Comma 2 5 6 2" xfId="34420"/>
    <cellStyle name="Comma 2 5 7" xfId="24922"/>
    <cellStyle name="Comma 2 6" xfId="6900"/>
    <cellStyle name="Comma 2 6 2" xfId="10016"/>
    <cellStyle name="Comma 2 6 2 2" xfId="14611"/>
    <cellStyle name="Comma 2 6 2 2 2" xfId="28672"/>
    <cellStyle name="Comma 2 6 2 3" xfId="22167"/>
    <cellStyle name="Comma 2 6 2 3 2" xfId="32206"/>
    <cellStyle name="Comma 2 6 2 4" xfId="26167"/>
    <cellStyle name="Comma 2 6 3" xfId="18404"/>
    <cellStyle name="Comma 2 6 3 2" xfId="20962"/>
    <cellStyle name="Comma 2 6 3 2 2" xfId="31016"/>
    <cellStyle name="Comma 2 6 3 3" xfId="30532"/>
    <cellStyle name="Comma 2 6 4" xfId="12560"/>
    <cellStyle name="Comma 2 6 4 2" xfId="27111"/>
    <cellStyle name="Comma 2 6 5" xfId="24369"/>
    <cellStyle name="Comma 2 6 5 2" xfId="34405"/>
    <cellStyle name="Comma 2 6 6" xfId="24944"/>
    <cellStyle name="Comma 2 7" xfId="9285"/>
    <cellStyle name="Comma 2 7 2" xfId="10833"/>
    <cellStyle name="Comma 2 7 2 2" xfId="18457"/>
    <cellStyle name="Comma 2 7 2 2 2" xfId="30585"/>
    <cellStyle name="Comma 2 7 2 3" xfId="13526"/>
    <cellStyle name="Comma 2 7 2 3 2" xfId="27767"/>
    <cellStyle name="Comma 2 7 2 4" xfId="26918"/>
    <cellStyle name="Comma 2 7 3" xfId="13976"/>
    <cellStyle name="Comma 2 7 3 2" xfId="28037"/>
    <cellStyle name="Comma 2 7 4" xfId="25532"/>
    <cellStyle name="Comma 2 8" xfId="15950"/>
    <cellStyle name="Comma 2 8 2" xfId="18336"/>
    <cellStyle name="Comma 2 8 2 2" xfId="30464"/>
    <cellStyle name="Comma 2 8 3" xfId="20891"/>
    <cellStyle name="Comma 2 8 3 2" xfId="30948"/>
    <cellStyle name="Comma 2 8 4" xfId="29612"/>
    <cellStyle name="Comma 2 9" xfId="11515"/>
    <cellStyle name="Comma 2 9 2" xfId="27013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2 2 2" xfId="32306"/>
    <cellStyle name="Comma 20 2 2 3" xfId="28797"/>
    <cellStyle name="Comma 20 2 3" xfId="21083"/>
    <cellStyle name="Comma 20 2 3 2" xfId="31129"/>
    <cellStyle name="Comma 20 2 4" xfId="26292"/>
    <cellStyle name="Comma 20 3" xfId="9497"/>
    <cellStyle name="Comma 20 3 2" xfId="14103"/>
    <cellStyle name="Comma 20 3 2 2" xfId="28164"/>
    <cellStyle name="Comma 20 3 3" xfId="21673"/>
    <cellStyle name="Comma 20 3 3 2" xfId="31713"/>
    <cellStyle name="Comma 20 3 4" xfId="25659"/>
    <cellStyle name="Comma 20 4" xfId="12880"/>
    <cellStyle name="Comma 20 4 2" xfId="27245"/>
    <cellStyle name="Comma 20 5" xfId="23898"/>
    <cellStyle name="Comma 20 5 2" xfId="33934"/>
    <cellStyle name="Comma 20 6" xfId="25078"/>
    <cellStyle name="Comma 200" xfId="8005"/>
    <cellStyle name="Comma 200 2" xfId="10513"/>
    <cellStyle name="Comma 200 2 2" xfId="15081"/>
    <cellStyle name="Comma 200 2 2 2" xfId="22614"/>
    <cellStyle name="Comma 200 2 2 2 2" xfId="32650"/>
    <cellStyle name="Comma 200 2 2 3" xfId="29142"/>
    <cellStyle name="Comma 200 2 3" xfId="21428"/>
    <cellStyle name="Comma 200 2 3 2" xfId="31473"/>
    <cellStyle name="Comma 200 2 4" xfId="26637"/>
    <cellStyle name="Comma 200 3" xfId="9844"/>
    <cellStyle name="Comma 200 3 2" xfId="14448"/>
    <cellStyle name="Comma 200 3 2 2" xfId="28509"/>
    <cellStyle name="Comma 200 3 3" xfId="22018"/>
    <cellStyle name="Comma 200 3 3 2" xfId="32057"/>
    <cellStyle name="Comma 200 3 4" xfId="26004"/>
    <cellStyle name="Comma 200 4" xfId="12881"/>
    <cellStyle name="Comma 200 4 2" xfId="27246"/>
    <cellStyle name="Comma 200 5" xfId="24225"/>
    <cellStyle name="Comma 200 5 2" xfId="34261"/>
    <cellStyle name="Comma 200 6" xfId="25079"/>
    <cellStyle name="Comma 201" xfId="8006"/>
    <cellStyle name="Comma 201 2" xfId="10515"/>
    <cellStyle name="Comma 201 2 2" xfId="15083"/>
    <cellStyle name="Comma 201 2 2 2" xfId="22616"/>
    <cellStyle name="Comma 201 2 2 2 2" xfId="32652"/>
    <cellStyle name="Comma 201 2 2 3" xfId="29144"/>
    <cellStyle name="Comma 201 2 3" xfId="21430"/>
    <cellStyle name="Comma 201 2 3 2" xfId="31475"/>
    <cellStyle name="Comma 201 2 4" xfId="26639"/>
    <cellStyle name="Comma 201 3" xfId="9846"/>
    <cellStyle name="Comma 201 3 2" xfId="14450"/>
    <cellStyle name="Comma 201 3 2 2" xfId="28511"/>
    <cellStyle name="Comma 201 3 3" xfId="22020"/>
    <cellStyle name="Comma 201 3 3 2" xfId="32059"/>
    <cellStyle name="Comma 201 3 4" xfId="26006"/>
    <cellStyle name="Comma 201 4" xfId="12882"/>
    <cellStyle name="Comma 201 4 2" xfId="27247"/>
    <cellStyle name="Comma 201 5" xfId="24227"/>
    <cellStyle name="Comma 201 5 2" xfId="34263"/>
    <cellStyle name="Comma 201 6" xfId="25080"/>
    <cellStyle name="Comma 202" xfId="8007"/>
    <cellStyle name="Comma 202 2" xfId="10517"/>
    <cellStyle name="Comma 202 2 2" xfId="15085"/>
    <cellStyle name="Comma 202 2 2 2" xfId="22618"/>
    <cellStyle name="Comma 202 2 2 2 2" xfId="32654"/>
    <cellStyle name="Comma 202 2 2 3" xfId="29146"/>
    <cellStyle name="Comma 202 2 3" xfId="21432"/>
    <cellStyle name="Comma 202 2 3 2" xfId="31477"/>
    <cellStyle name="Comma 202 2 4" xfId="26641"/>
    <cellStyle name="Comma 202 3" xfId="9848"/>
    <cellStyle name="Comma 202 3 2" xfId="14452"/>
    <cellStyle name="Comma 202 3 2 2" xfId="28513"/>
    <cellStyle name="Comma 202 3 3" xfId="22022"/>
    <cellStyle name="Comma 202 3 3 2" xfId="32061"/>
    <cellStyle name="Comma 202 3 4" xfId="26008"/>
    <cellStyle name="Comma 202 4" xfId="12883"/>
    <cellStyle name="Comma 202 4 2" xfId="27248"/>
    <cellStyle name="Comma 202 5" xfId="24229"/>
    <cellStyle name="Comma 202 5 2" xfId="34265"/>
    <cellStyle name="Comma 202 6" xfId="25081"/>
    <cellStyle name="Comma 203" xfId="8008"/>
    <cellStyle name="Comma 203 2" xfId="10519"/>
    <cellStyle name="Comma 203 2 2" xfId="15087"/>
    <cellStyle name="Comma 203 2 2 2" xfId="22620"/>
    <cellStyle name="Comma 203 2 2 2 2" xfId="32656"/>
    <cellStyle name="Comma 203 2 2 3" xfId="29148"/>
    <cellStyle name="Comma 203 2 3" xfId="21434"/>
    <cellStyle name="Comma 203 2 3 2" xfId="31479"/>
    <cellStyle name="Comma 203 2 4" xfId="26643"/>
    <cellStyle name="Comma 203 3" xfId="9850"/>
    <cellStyle name="Comma 203 3 2" xfId="14454"/>
    <cellStyle name="Comma 203 3 2 2" xfId="28515"/>
    <cellStyle name="Comma 203 3 3" xfId="22024"/>
    <cellStyle name="Comma 203 3 3 2" xfId="32063"/>
    <cellStyle name="Comma 203 3 4" xfId="26010"/>
    <cellStyle name="Comma 203 4" xfId="12884"/>
    <cellStyle name="Comma 203 4 2" xfId="27249"/>
    <cellStyle name="Comma 203 5" xfId="24231"/>
    <cellStyle name="Comma 203 5 2" xfId="34267"/>
    <cellStyle name="Comma 203 6" xfId="25082"/>
    <cellStyle name="Comma 204" xfId="8009"/>
    <cellStyle name="Comma 204 2" xfId="10521"/>
    <cellStyle name="Comma 204 2 2" xfId="15089"/>
    <cellStyle name="Comma 204 2 2 2" xfId="22622"/>
    <cellStyle name="Comma 204 2 2 2 2" xfId="32658"/>
    <cellStyle name="Comma 204 2 2 3" xfId="29150"/>
    <cellStyle name="Comma 204 2 3" xfId="21436"/>
    <cellStyle name="Comma 204 2 3 2" xfId="31481"/>
    <cellStyle name="Comma 204 2 4" xfId="26645"/>
    <cellStyle name="Comma 204 3" xfId="9852"/>
    <cellStyle name="Comma 204 3 2" xfId="14456"/>
    <cellStyle name="Comma 204 3 2 2" xfId="28517"/>
    <cellStyle name="Comma 204 3 3" xfId="22026"/>
    <cellStyle name="Comma 204 3 3 2" xfId="32065"/>
    <cellStyle name="Comma 204 3 4" xfId="26012"/>
    <cellStyle name="Comma 204 4" xfId="12885"/>
    <cellStyle name="Comma 204 4 2" xfId="27250"/>
    <cellStyle name="Comma 204 5" xfId="24233"/>
    <cellStyle name="Comma 204 5 2" xfId="34269"/>
    <cellStyle name="Comma 204 6" xfId="25083"/>
    <cellStyle name="Comma 205" xfId="8010"/>
    <cellStyle name="Comma 205 2" xfId="10523"/>
    <cellStyle name="Comma 205 2 2" xfId="15091"/>
    <cellStyle name="Comma 205 2 2 2" xfId="22624"/>
    <cellStyle name="Comma 205 2 2 2 2" xfId="32660"/>
    <cellStyle name="Comma 205 2 2 3" xfId="29152"/>
    <cellStyle name="Comma 205 2 3" xfId="21438"/>
    <cellStyle name="Comma 205 2 3 2" xfId="31483"/>
    <cellStyle name="Comma 205 2 4" xfId="26647"/>
    <cellStyle name="Comma 205 3" xfId="9854"/>
    <cellStyle name="Comma 205 3 2" xfId="14458"/>
    <cellStyle name="Comma 205 3 2 2" xfId="28519"/>
    <cellStyle name="Comma 205 3 3" xfId="22028"/>
    <cellStyle name="Comma 205 3 3 2" xfId="32067"/>
    <cellStyle name="Comma 205 3 4" xfId="26014"/>
    <cellStyle name="Comma 205 4" xfId="12886"/>
    <cellStyle name="Comma 205 4 2" xfId="27251"/>
    <cellStyle name="Comma 205 5" xfId="24235"/>
    <cellStyle name="Comma 205 5 2" xfId="34271"/>
    <cellStyle name="Comma 205 6" xfId="25084"/>
    <cellStyle name="Comma 206" xfId="8011"/>
    <cellStyle name="Comma 206 2" xfId="10527"/>
    <cellStyle name="Comma 206 2 2" xfId="15095"/>
    <cellStyle name="Comma 206 2 2 2" xfId="22628"/>
    <cellStyle name="Comma 206 2 2 2 2" xfId="32664"/>
    <cellStyle name="Comma 206 2 2 3" xfId="29156"/>
    <cellStyle name="Comma 206 2 3" xfId="21442"/>
    <cellStyle name="Comma 206 2 3 2" xfId="31487"/>
    <cellStyle name="Comma 206 2 4" xfId="26651"/>
    <cellStyle name="Comma 206 3" xfId="9858"/>
    <cellStyle name="Comma 206 3 2" xfId="14462"/>
    <cellStyle name="Comma 206 3 2 2" xfId="28523"/>
    <cellStyle name="Comma 206 3 3" xfId="22032"/>
    <cellStyle name="Comma 206 3 3 2" xfId="32071"/>
    <cellStyle name="Comma 206 3 4" xfId="26018"/>
    <cellStyle name="Comma 206 4" xfId="12887"/>
    <cellStyle name="Comma 206 4 2" xfId="27252"/>
    <cellStyle name="Comma 206 5" xfId="24239"/>
    <cellStyle name="Comma 206 5 2" xfId="34275"/>
    <cellStyle name="Comma 206 6" xfId="25085"/>
    <cellStyle name="Comma 207" xfId="8012"/>
    <cellStyle name="Comma 207 2" xfId="10529"/>
    <cellStyle name="Comma 207 2 2" xfId="15097"/>
    <cellStyle name="Comma 207 2 2 2" xfId="22630"/>
    <cellStyle name="Comma 207 2 2 2 2" xfId="32666"/>
    <cellStyle name="Comma 207 2 2 3" xfId="29158"/>
    <cellStyle name="Comma 207 2 3" xfId="21444"/>
    <cellStyle name="Comma 207 2 3 2" xfId="31489"/>
    <cellStyle name="Comma 207 2 4" xfId="26653"/>
    <cellStyle name="Comma 207 3" xfId="9860"/>
    <cellStyle name="Comma 207 3 2" xfId="14464"/>
    <cellStyle name="Comma 207 3 2 2" xfId="28525"/>
    <cellStyle name="Comma 207 3 3" xfId="22034"/>
    <cellStyle name="Comma 207 3 3 2" xfId="32073"/>
    <cellStyle name="Comma 207 3 4" xfId="26020"/>
    <cellStyle name="Comma 207 4" xfId="12888"/>
    <cellStyle name="Comma 207 4 2" xfId="27253"/>
    <cellStyle name="Comma 207 5" xfId="24241"/>
    <cellStyle name="Comma 207 5 2" xfId="34277"/>
    <cellStyle name="Comma 207 6" xfId="25086"/>
    <cellStyle name="Comma 208" xfId="8013"/>
    <cellStyle name="Comma 208 2" xfId="10531"/>
    <cellStyle name="Comma 208 2 2" xfId="15099"/>
    <cellStyle name="Comma 208 2 2 2" xfId="22632"/>
    <cellStyle name="Comma 208 2 2 2 2" xfId="32668"/>
    <cellStyle name="Comma 208 2 2 3" xfId="29160"/>
    <cellStyle name="Comma 208 2 3" xfId="21446"/>
    <cellStyle name="Comma 208 2 3 2" xfId="31491"/>
    <cellStyle name="Comma 208 2 4" xfId="26655"/>
    <cellStyle name="Comma 208 3" xfId="9862"/>
    <cellStyle name="Comma 208 3 2" xfId="14466"/>
    <cellStyle name="Comma 208 3 2 2" xfId="28527"/>
    <cellStyle name="Comma 208 3 3" xfId="22036"/>
    <cellStyle name="Comma 208 3 3 2" xfId="32075"/>
    <cellStyle name="Comma 208 3 4" xfId="26022"/>
    <cellStyle name="Comma 208 4" xfId="12889"/>
    <cellStyle name="Comma 208 4 2" xfId="27254"/>
    <cellStyle name="Comma 208 5" xfId="24243"/>
    <cellStyle name="Comma 208 5 2" xfId="34279"/>
    <cellStyle name="Comma 208 6" xfId="25087"/>
    <cellStyle name="Comma 209" xfId="8014"/>
    <cellStyle name="Comma 209 2" xfId="10533"/>
    <cellStyle name="Comma 209 2 2" xfId="15101"/>
    <cellStyle name="Comma 209 2 2 2" xfId="22634"/>
    <cellStyle name="Comma 209 2 2 2 2" xfId="32670"/>
    <cellStyle name="Comma 209 2 2 3" xfId="29162"/>
    <cellStyle name="Comma 209 2 3" xfId="21448"/>
    <cellStyle name="Comma 209 2 3 2" xfId="31493"/>
    <cellStyle name="Comma 209 2 4" xfId="26657"/>
    <cellStyle name="Comma 209 3" xfId="9864"/>
    <cellStyle name="Comma 209 3 2" xfId="14468"/>
    <cellStyle name="Comma 209 3 2 2" xfId="28529"/>
    <cellStyle name="Comma 209 3 3" xfId="22038"/>
    <cellStyle name="Comma 209 3 3 2" xfId="32077"/>
    <cellStyle name="Comma 209 3 4" xfId="26024"/>
    <cellStyle name="Comma 209 4" xfId="12890"/>
    <cellStyle name="Comma 209 4 2" xfId="27255"/>
    <cellStyle name="Comma 209 5" xfId="24245"/>
    <cellStyle name="Comma 209 5 2" xfId="34281"/>
    <cellStyle name="Comma 209 6" xfId="25088"/>
    <cellStyle name="Comma 21" xfId="8015"/>
    <cellStyle name="Comma 21 2" xfId="10170"/>
    <cellStyle name="Comma 21 2 2" xfId="14738"/>
    <cellStyle name="Comma 21 2 2 2" xfId="22271"/>
    <cellStyle name="Comma 21 2 2 2 2" xfId="32308"/>
    <cellStyle name="Comma 21 2 2 3" xfId="28799"/>
    <cellStyle name="Comma 21 2 3" xfId="21085"/>
    <cellStyle name="Comma 21 2 3 2" xfId="31131"/>
    <cellStyle name="Comma 21 2 4" xfId="26294"/>
    <cellStyle name="Comma 21 3" xfId="9501"/>
    <cellStyle name="Comma 21 3 2" xfId="14105"/>
    <cellStyle name="Comma 21 3 2 2" xfId="28166"/>
    <cellStyle name="Comma 21 3 3" xfId="21675"/>
    <cellStyle name="Comma 21 3 3 2" xfId="31715"/>
    <cellStyle name="Comma 21 3 4" xfId="25661"/>
    <cellStyle name="Comma 21 4" xfId="12891"/>
    <cellStyle name="Comma 21 4 2" xfId="27256"/>
    <cellStyle name="Comma 21 5" xfId="23900"/>
    <cellStyle name="Comma 21 5 2" xfId="33936"/>
    <cellStyle name="Comma 21 6" xfId="25089"/>
    <cellStyle name="Comma 210" xfId="8016"/>
    <cellStyle name="Comma 210 2" xfId="10535"/>
    <cellStyle name="Comma 210 2 2" xfId="15103"/>
    <cellStyle name="Comma 210 2 2 2" xfId="22636"/>
    <cellStyle name="Comma 210 2 2 2 2" xfId="32672"/>
    <cellStyle name="Comma 210 2 2 3" xfId="29164"/>
    <cellStyle name="Comma 210 2 3" xfId="21450"/>
    <cellStyle name="Comma 210 2 3 2" xfId="31495"/>
    <cellStyle name="Comma 210 2 4" xfId="26659"/>
    <cellStyle name="Comma 210 3" xfId="9866"/>
    <cellStyle name="Comma 210 3 2" xfId="14470"/>
    <cellStyle name="Comma 210 3 2 2" xfId="28531"/>
    <cellStyle name="Comma 210 3 3" xfId="22040"/>
    <cellStyle name="Comma 210 3 3 2" xfId="32079"/>
    <cellStyle name="Comma 210 3 4" xfId="26026"/>
    <cellStyle name="Comma 210 4" xfId="12892"/>
    <cellStyle name="Comma 210 4 2" xfId="27257"/>
    <cellStyle name="Comma 210 5" xfId="24247"/>
    <cellStyle name="Comma 210 5 2" xfId="34283"/>
    <cellStyle name="Comma 210 6" xfId="25090"/>
    <cellStyle name="Comma 211" xfId="8017"/>
    <cellStyle name="Comma 211 2" xfId="10537"/>
    <cellStyle name="Comma 211 2 2" xfId="15105"/>
    <cellStyle name="Comma 211 2 2 2" xfId="22638"/>
    <cellStyle name="Comma 211 2 2 2 2" xfId="32674"/>
    <cellStyle name="Comma 211 2 2 3" xfId="29166"/>
    <cellStyle name="Comma 211 2 3" xfId="21452"/>
    <cellStyle name="Comma 211 2 3 2" xfId="31497"/>
    <cellStyle name="Comma 211 2 4" xfId="26661"/>
    <cellStyle name="Comma 211 3" xfId="9868"/>
    <cellStyle name="Comma 211 3 2" xfId="14472"/>
    <cellStyle name="Comma 211 3 2 2" xfId="28533"/>
    <cellStyle name="Comma 211 3 3" xfId="22042"/>
    <cellStyle name="Comma 211 3 3 2" xfId="32081"/>
    <cellStyle name="Comma 211 3 4" xfId="26028"/>
    <cellStyle name="Comma 211 4" xfId="12893"/>
    <cellStyle name="Comma 211 4 2" xfId="27258"/>
    <cellStyle name="Comma 211 5" xfId="24249"/>
    <cellStyle name="Comma 211 5 2" xfId="34285"/>
    <cellStyle name="Comma 211 6" xfId="25091"/>
    <cellStyle name="Comma 212" xfId="8018"/>
    <cellStyle name="Comma 212 2" xfId="10539"/>
    <cellStyle name="Comma 212 2 2" xfId="15107"/>
    <cellStyle name="Comma 212 2 2 2" xfId="22640"/>
    <cellStyle name="Comma 212 2 2 2 2" xfId="32676"/>
    <cellStyle name="Comma 212 2 2 3" xfId="29168"/>
    <cellStyle name="Comma 212 2 3" xfId="21454"/>
    <cellStyle name="Comma 212 2 3 2" xfId="31499"/>
    <cellStyle name="Comma 212 2 4" xfId="26663"/>
    <cellStyle name="Comma 212 3" xfId="9870"/>
    <cellStyle name="Comma 212 3 2" xfId="14474"/>
    <cellStyle name="Comma 212 3 2 2" xfId="28535"/>
    <cellStyle name="Comma 212 3 3" xfId="22044"/>
    <cellStyle name="Comma 212 3 3 2" xfId="32083"/>
    <cellStyle name="Comma 212 3 4" xfId="26030"/>
    <cellStyle name="Comma 212 4" xfId="12894"/>
    <cellStyle name="Comma 212 4 2" xfId="27259"/>
    <cellStyle name="Comma 212 5" xfId="24251"/>
    <cellStyle name="Comma 212 5 2" xfId="34287"/>
    <cellStyle name="Comma 212 6" xfId="25092"/>
    <cellStyle name="Comma 213" xfId="8019"/>
    <cellStyle name="Comma 213 2" xfId="10541"/>
    <cellStyle name="Comma 213 2 2" xfId="15109"/>
    <cellStyle name="Comma 213 2 2 2" xfId="22642"/>
    <cellStyle name="Comma 213 2 2 2 2" xfId="32678"/>
    <cellStyle name="Comma 213 2 2 3" xfId="29170"/>
    <cellStyle name="Comma 213 2 3" xfId="21456"/>
    <cellStyle name="Comma 213 2 3 2" xfId="31501"/>
    <cellStyle name="Comma 213 2 4" xfId="26665"/>
    <cellStyle name="Comma 213 3" xfId="9872"/>
    <cellStyle name="Comma 213 3 2" xfId="14476"/>
    <cellStyle name="Comma 213 3 2 2" xfId="28537"/>
    <cellStyle name="Comma 213 3 3" xfId="22046"/>
    <cellStyle name="Comma 213 3 3 2" xfId="32085"/>
    <cellStyle name="Comma 213 3 4" xfId="26032"/>
    <cellStyle name="Comma 213 4" xfId="12895"/>
    <cellStyle name="Comma 213 4 2" xfId="27260"/>
    <cellStyle name="Comma 213 5" xfId="24253"/>
    <cellStyle name="Comma 213 5 2" xfId="34289"/>
    <cellStyle name="Comma 213 6" xfId="25093"/>
    <cellStyle name="Comma 214" xfId="8020"/>
    <cellStyle name="Comma 214 2" xfId="10525"/>
    <cellStyle name="Comma 214 2 2" xfId="15093"/>
    <cellStyle name="Comma 214 2 2 2" xfId="22626"/>
    <cellStyle name="Comma 214 2 2 2 2" xfId="32662"/>
    <cellStyle name="Comma 214 2 2 3" xfId="29154"/>
    <cellStyle name="Comma 214 2 3" xfId="21440"/>
    <cellStyle name="Comma 214 2 3 2" xfId="31485"/>
    <cellStyle name="Comma 214 2 4" xfId="26649"/>
    <cellStyle name="Comma 214 3" xfId="9856"/>
    <cellStyle name="Comma 214 3 2" xfId="14460"/>
    <cellStyle name="Comma 214 3 2 2" xfId="28521"/>
    <cellStyle name="Comma 214 3 3" xfId="22030"/>
    <cellStyle name="Comma 214 3 3 2" xfId="32069"/>
    <cellStyle name="Comma 214 3 4" xfId="26016"/>
    <cellStyle name="Comma 214 4" xfId="12896"/>
    <cellStyle name="Comma 214 4 2" xfId="27261"/>
    <cellStyle name="Comma 214 5" xfId="24237"/>
    <cellStyle name="Comma 214 5 2" xfId="34273"/>
    <cellStyle name="Comma 214 6" xfId="25094"/>
    <cellStyle name="Comma 215" xfId="8021"/>
    <cellStyle name="Comma 215 2" xfId="10543"/>
    <cellStyle name="Comma 215 2 2" xfId="15111"/>
    <cellStyle name="Comma 215 2 2 2" xfId="22644"/>
    <cellStyle name="Comma 215 2 2 2 2" xfId="32680"/>
    <cellStyle name="Comma 215 2 2 3" xfId="29172"/>
    <cellStyle name="Comma 215 2 3" xfId="21458"/>
    <cellStyle name="Comma 215 2 3 2" xfId="31503"/>
    <cellStyle name="Comma 215 2 4" xfId="26667"/>
    <cellStyle name="Comma 215 3" xfId="9874"/>
    <cellStyle name="Comma 215 3 2" xfId="14478"/>
    <cellStyle name="Comma 215 3 2 2" xfId="28539"/>
    <cellStyle name="Comma 215 3 3" xfId="22048"/>
    <cellStyle name="Comma 215 3 3 2" xfId="32087"/>
    <cellStyle name="Comma 215 3 4" xfId="26034"/>
    <cellStyle name="Comma 215 4" xfId="12897"/>
    <cellStyle name="Comma 215 4 2" xfId="27262"/>
    <cellStyle name="Comma 215 5" xfId="24255"/>
    <cellStyle name="Comma 215 5 2" xfId="34291"/>
    <cellStyle name="Comma 215 6" xfId="25095"/>
    <cellStyle name="Comma 216" xfId="8022"/>
    <cellStyle name="Comma 216 2" xfId="10545"/>
    <cellStyle name="Comma 216 2 2" xfId="15113"/>
    <cellStyle name="Comma 216 2 2 2" xfId="22646"/>
    <cellStyle name="Comma 216 2 2 2 2" xfId="32682"/>
    <cellStyle name="Comma 216 2 2 3" xfId="29174"/>
    <cellStyle name="Comma 216 2 3" xfId="21460"/>
    <cellStyle name="Comma 216 2 3 2" xfId="31505"/>
    <cellStyle name="Comma 216 2 4" xfId="26669"/>
    <cellStyle name="Comma 216 3" xfId="9876"/>
    <cellStyle name="Comma 216 3 2" xfId="14480"/>
    <cellStyle name="Comma 216 3 2 2" xfId="28541"/>
    <cellStyle name="Comma 216 3 3" xfId="22050"/>
    <cellStyle name="Comma 216 3 3 2" xfId="32089"/>
    <cellStyle name="Comma 216 3 4" xfId="26036"/>
    <cellStyle name="Comma 216 4" xfId="12898"/>
    <cellStyle name="Comma 216 4 2" xfId="27263"/>
    <cellStyle name="Comma 216 5" xfId="24257"/>
    <cellStyle name="Comma 216 5 2" xfId="34293"/>
    <cellStyle name="Comma 216 6" xfId="25096"/>
    <cellStyle name="Comma 217" xfId="8023"/>
    <cellStyle name="Comma 217 2" xfId="10547"/>
    <cellStyle name="Comma 217 2 2" xfId="15115"/>
    <cellStyle name="Comma 217 2 2 2" xfId="22648"/>
    <cellStyle name="Comma 217 2 2 2 2" xfId="32684"/>
    <cellStyle name="Comma 217 2 2 3" xfId="29176"/>
    <cellStyle name="Comma 217 2 3" xfId="21462"/>
    <cellStyle name="Comma 217 2 3 2" xfId="31507"/>
    <cellStyle name="Comma 217 2 4" xfId="26671"/>
    <cellStyle name="Comma 217 3" xfId="9878"/>
    <cellStyle name="Comma 217 3 2" xfId="14482"/>
    <cellStyle name="Comma 217 3 2 2" xfId="28543"/>
    <cellStyle name="Comma 217 3 3" xfId="22052"/>
    <cellStyle name="Comma 217 3 3 2" xfId="32091"/>
    <cellStyle name="Comma 217 3 4" xfId="26038"/>
    <cellStyle name="Comma 217 4" xfId="12899"/>
    <cellStyle name="Comma 217 4 2" xfId="27264"/>
    <cellStyle name="Comma 217 5" xfId="24259"/>
    <cellStyle name="Comma 217 5 2" xfId="34295"/>
    <cellStyle name="Comma 217 6" xfId="25097"/>
    <cellStyle name="Comma 218" xfId="8024"/>
    <cellStyle name="Comma 218 2" xfId="10549"/>
    <cellStyle name="Comma 218 2 2" xfId="15117"/>
    <cellStyle name="Comma 218 2 2 2" xfId="22650"/>
    <cellStyle name="Comma 218 2 2 2 2" xfId="32686"/>
    <cellStyle name="Comma 218 2 2 3" xfId="29178"/>
    <cellStyle name="Comma 218 2 3" xfId="21464"/>
    <cellStyle name="Comma 218 2 3 2" xfId="31509"/>
    <cellStyle name="Comma 218 2 4" xfId="26673"/>
    <cellStyle name="Comma 218 3" xfId="9880"/>
    <cellStyle name="Comma 218 3 2" xfId="14484"/>
    <cellStyle name="Comma 218 3 2 2" xfId="28545"/>
    <cellStyle name="Comma 218 3 3" xfId="22054"/>
    <cellStyle name="Comma 218 3 3 2" xfId="32093"/>
    <cellStyle name="Comma 218 3 4" xfId="26040"/>
    <cellStyle name="Comma 218 4" xfId="12900"/>
    <cellStyle name="Comma 218 4 2" xfId="27265"/>
    <cellStyle name="Comma 218 5" xfId="24261"/>
    <cellStyle name="Comma 218 5 2" xfId="34297"/>
    <cellStyle name="Comma 218 6" xfId="25098"/>
    <cellStyle name="Comma 219" xfId="8025"/>
    <cellStyle name="Comma 219 2" xfId="10551"/>
    <cellStyle name="Comma 219 2 2" xfId="15119"/>
    <cellStyle name="Comma 219 2 2 2" xfId="22652"/>
    <cellStyle name="Comma 219 2 2 2 2" xfId="32688"/>
    <cellStyle name="Comma 219 2 2 3" xfId="29180"/>
    <cellStyle name="Comma 219 2 3" xfId="21466"/>
    <cellStyle name="Comma 219 2 3 2" xfId="31511"/>
    <cellStyle name="Comma 219 2 4" xfId="26675"/>
    <cellStyle name="Comma 219 3" xfId="9882"/>
    <cellStyle name="Comma 219 3 2" xfId="14486"/>
    <cellStyle name="Comma 219 3 2 2" xfId="28547"/>
    <cellStyle name="Comma 219 3 3" xfId="22056"/>
    <cellStyle name="Comma 219 3 3 2" xfId="32095"/>
    <cellStyle name="Comma 219 3 4" xfId="26042"/>
    <cellStyle name="Comma 219 4" xfId="12901"/>
    <cellStyle name="Comma 219 4 2" xfId="27266"/>
    <cellStyle name="Comma 219 5" xfId="24263"/>
    <cellStyle name="Comma 219 5 2" xfId="34299"/>
    <cellStyle name="Comma 219 6" xfId="25099"/>
    <cellStyle name="Comma 22" xfId="8026"/>
    <cellStyle name="Comma 22 2" xfId="10172"/>
    <cellStyle name="Comma 22 2 2" xfId="14740"/>
    <cellStyle name="Comma 22 2 2 2" xfId="22273"/>
    <cellStyle name="Comma 22 2 2 2 2" xfId="32310"/>
    <cellStyle name="Comma 22 2 2 3" xfId="28801"/>
    <cellStyle name="Comma 22 2 3" xfId="21087"/>
    <cellStyle name="Comma 22 2 3 2" xfId="31133"/>
    <cellStyle name="Comma 22 2 4" xfId="26296"/>
    <cellStyle name="Comma 22 3" xfId="9503"/>
    <cellStyle name="Comma 22 3 2" xfId="14107"/>
    <cellStyle name="Comma 22 3 2 2" xfId="28168"/>
    <cellStyle name="Comma 22 3 3" xfId="21677"/>
    <cellStyle name="Comma 22 3 3 2" xfId="31717"/>
    <cellStyle name="Comma 22 3 4" xfId="25663"/>
    <cellStyle name="Comma 22 4" xfId="12902"/>
    <cellStyle name="Comma 22 4 2" xfId="27267"/>
    <cellStyle name="Comma 22 5" xfId="23902"/>
    <cellStyle name="Comma 22 5 2" xfId="33938"/>
    <cellStyle name="Comma 22 6" xfId="25100"/>
    <cellStyle name="Comma 220" xfId="8027"/>
    <cellStyle name="Comma 220 2" xfId="10553"/>
    <cellStyle name="Comma 220 2 2" xfId="15121"/>
    <cellStyle name="Comma 220 2 2 2" xfId="22654"/>
    <cellStyle name="Comma 220 2 2 2 2" xfId="32690"/>
    <cellStyle name="Comma 220 2 2 3" xfId="29182"/>
    <cellStyle name="Comma 220 2 3" xfId="21468"/>
    <cellStyle name="Comma 220 2 3 2" xfId="31513"/>
    <cellStyle name="Comma 220 2 4" xfId="26677"/>
    <cellStyle name="Comma 220 3" xfId="9884"/>
    <cellStyle name="Comma 220 3 2" xfId="14488"/>
    <cellStyle name="Comma 220 3 2 2" xfId="28549"/>
    <cellStyle name="Comma 220 3 3" xfId="22058"/>
    <cellStyle name="Comma 220 3 3 2" xfId="32097"/>
    <cellStyle name="Comma 220 3 4" xfId="26044"/>
    <cellStyle name="Comma 220 4" xfId="12903"/>
    <cellStyle name="Comma 220 4 2" xfId="27268"/>
    <cellStyle name="Comma 220 5" xfId="24265"/>
    <cellStyle name="Comma 220 5 2" xfId="34301"/>
    <cellStyle name="Comma 220 6" xfId="25101"/>
    <cellStyle name="Comma 221" xfId="8028"/>
    <cellStyle name="Comma 221 2" xfId="10555"/>
    <cellStyle name="Comma 221 2 2" xfId="15123"/>
    <cellStyle name="Comma 221 2 2 2" xfId="22656"/>
    <cellStyle name="Comma 221 2 2 2 2" xfId="32692"/>
    <cellStyle name="Comma 221 2 2 3" xfId="29184"/>
    <cellStyle name="Comma 221 2 3" xfId="21470"/>
    <cellStyle name="Comma 221 2 3 2" xfId="31515"/>
    <cellStyle name="Comma 221 2 4" xfId="26679"/>
    <cellStyle name="Comma 221 3" xfId="9886"/>
    <cellStyle name="Comma 221 3 2" xfId="14490"/>
    <cellStyle name="Comma 221 3 2 2" xfId="28551"/>
    <cellStyle name="Comma 221 3 3" xfId="22060"/>
    <cellStyle name="Comma 221 3 3 2" xfId="32099"/>
    <cellStyle name="Comma 221 3 4" xfId="26046"/>
    <cellStyle name="Comma 221 4" xfId="12904"/>
    <cellStyle name="Comma 221 4 2" xfId="27269"/>
    <cellStyle name="Comma 221 5" xfId="24267"/>
    <cellStyle name="Comma 221 5 2" xfId="34303"/>
    <cellStyle name="Comma 221 6" xfId="25102"/>
    <cellStyle name="Comma 222" xfId="8029"/>
    <cellStyle name="Comma 222 2" xfId="10557"/>
    <cellStyle name="Comma 222 2 2" xfId="15125"/>
    <cellStyle name="Comma 222 2 2 2" xfId="22658"/>
    <cellStyle name="Comma 222 2 2 2 2" xfId="32694"/>
    <cellStyle name="Comma 222 2 2 3" xfId="29186"/>
    <cellStyle name="Comma 222 2 3" xfId="21472"/>
    <cellStyle name="Comma 222 2 3 2" xfId="31517"/>
    <cellStyle name="Comma 222 2 4" xfId="26681"/>
    <cellStyle name="Comma 222 3" xfId="9888"/>
    <cellStyle name="Comma 222 3 2" xfId="14492"/>
    <cellStyle name="Comma 222 3 2 2" xfId="28553"/>
    <cellStyle name="Comma 222 3 3" xfId="22062"/>
    <cellStyle name="Comma 222 3 3 2" xfId="32101"/>
    <cellStyle name="Comma 222 3 4" xfId="26048"/>
    <cellStyle name="Comma 222 4" xfId="12905"/>
    <cellStyle name="Comma 222 4 2" xfId="27270"/>
    <cellStyle name="Comma 222 5" xfId="24269"/>
    <cellStyle name="Comma 222 5 2" xfId="34305"/>
    <cellStyle name="Comma 222 6" xfId="25103"/>
    <cellStyle name="Comma 223" xfId="8030"/>
    <cellStyle name="Comma 223 2" xfId="10559"/>
    <cellStyle name="Comma 223 2 2" xfId="15127"/>
    <cellStyle name="Comma 223 2 2 2" xfId="22660"/>
    <cellStyle name="Comma 223 2 2 2 2" xfId="32696"/>
    <cellStyle name="Comma 223 2 2 3" xfId="29188"/>
    <cellStyle name="Comma 223 2 3" xfId="21474"/>
    <cellStyle name="Comma 223 2 3 2" xfId="31519"/>
    <cellStyle name="Comma 223 2 4" xfId="26683"/>
    <cellStyle name="Comma 223 3" xfId="9890"/>
    <cellStyle name="Comma 223 3 2" xfId="14494"/>
    <cellStyle name="Comma 223 3 2 2" xfId="28555"/>
    <cellStyle name="Comma 223 3 3" xfId="22064"/>
    <cellStyle name="Comma 223 3 3 2" xfId="32103"/>
    <cellStyle name="Comma 223 3 4" xfId="26050"/>
    <cellStyle name="Comma 223 4" xfId="12906"/>
    <cellStyle name="Comma 223 4 2" xfId="27271"/>
    <cellStyle name="Comma 223 5" xfId="24271"/>
    <cellStyle name="Comma 223 5 2" xfId="34307"/>
    <cellStyle name="Comma 223 6" xfId="25104"/>
    <cellStyle name="Comma 224" xfId="8031"/>
    <cellStyle name="Comma 224 2" xfId="10314"/>
    <cellStyle name="Comma 224 2 2" xfId="14882"/>
    <cellStyle name="Comma 224 2 2 2" xfId="22415"/>
    <cellStyle name="Comma 224 2 2 2 2" xfId="32451"/>
    <cellStyle name="Comma 224 2 2 3" xfId="28943"/>
    <cellStyle name="Comma 224 2 3" xfId="21229"/>
    <cellStyle name="Comma 224 2 3 2" xfId="31274"/>
    <cellStyle name="Comma 224 2 4" xfId="26438"/>
    <cellStyle name="Comma 224 3" xfId="9645"/>
    <cellStyle name="Comma 224 3 2" xfId="14249"/>
    <cellStyle name="Comma 224 3 2 2" xfId="28310"/>
    <cellStyle name="Comma 224 3 3" xfId="21819"/>
    <cellStyle name="Comma 224 3 3 2" xfId="31858"/>
    <cellStyle name="Comma 224 3 4" xfId="25805"/>
    <cellStyle name="Comma 224 4" xfId="12907"/>
    <cellStyle name="Comma 224 4 2" xfId="27272"/>
    <cellStyle name="Comma 224 5" xfId="24025"/>
    <cellStyle name="Comma 224 5 2" xfId="34061"/>
    <cellStyle name="Comma 224 6" xfId="25105"/>
    <cellStyle name="Comma 225" xfId="8032"/>
    <cellStyle name="Comma 225 2" xfId="10561"/>
    <cellStyle name="Comma 225 2 2" xfId="15129"/>
    <cellStyle name="Comma 225 2 2 2" xfId="22662"/>
    <cellStyle name="Comma 225 2 2 2 2" xfId="32698"/>
    <cellStyle name="Comma 225 2 2 3" xfId="29190"/>
    <cellStyle name="Comma 225 2 3" xfId="21476"/>
    <cellStyle name="Comma 225 2 3 2" xfId="31521"/>
    <cellStyle name="Comma 225 2 4" xfId="26685"/>
    <cellStyle name="Comma 225 3" xfId="9892"/>
    <cellStyle name="Comma 225 3 2" xfId="14496"/>
    <cellStyle name="Comma 225 3 2 2" xfId="28557"/>
    <cellStyle name="Comma 225 3 3" xfId="22066"/>
    <cellStyle name="Comma 225 3 3 2" xfId="32105"/>
    <cellStyle name="Comma 225 3 4" xfId="26052"/>
    <cellStyle name="Comma 225 4" xfId="12908"/>
    <cellStyle name="Comma 225 4 2" xfId="27273"/>
    <cellStyle name="Comma 225 5" xfId="24273"/>
    <cellStyle name="Comma 225 5 2" xfId="34309"/>
    <cellStyle name="Comma 225 6" xfId="25106"/>
    <cellStyle name="Comma 226" xfId="8033"/>
    <cellStyle name="Comma 226 2" xfId="10563"/>
    <cellStyle name="Comma 226 2 2" xfId="15131"/>
    <cellStyle name="Comma 226 2 2 2" xfId="22664"/>
    <cellStyle name="Comma 226 2 2 2 2" xfId="32700"/>
    <cellStyle name="Comma 226 2 2 3" xfId="29192"/>
    <cellStyle name="Comma 226 2 3" xfId="21478"/>
    <cellStyle name="Comma 226 2 3 2" xfId="31523"/>
    <cellStyle name="Comma 226 2 4" xfId="26687"/>
    <cellStyle name="Comma 226 3" xfId="9894"/>
    <cellStyle name="Comma 226 3 2" xfId="14498"/>
    <cellStyle name="Comma 226 3 2 2" xfId="28559"/>
    <cellStyle name="Comma 226 3 3" xfId="22068"/>
    <cellStyle name="Comma 226 3 3 2" xfId="32107"/>
    <cellStyle name="Comma 226 3 4" xfId="26054"/>
    <cellStyle name="Comma 226 4" xfId="12909"/>
    <cellStyle name="Comma 226 4 2" xfId="27274"/>
    <cellStyle name="Comma 226 5" xfId="24275"/>
    <cellStyle name="Comma 226 5 2" xfId="34311"/>
    <cellStyle name="Comma 226 6" xfId="25107"/>
    <cellStyle name="Comma 227" xfId="8034"/>
    <cellStyle name="Comma 227 2" xfId="10565"/>
    <cellStyle name="Comma 227 2 2" xfId="15133"/>
    <cellStyle name="Comma 227 2 2 2" xfId="22666"/>
    <cellStyle name="Comma 227 2 2 2 2" xfId="32702"/>
    <cellStyle name="Comma 227 2 2 3" xfId="29194"/>
    <cellStyle name="Comma 227 2 3" xfId="21480"/>
    <cellStyle name="Comma 227 2 3 2" xfId="31525"/>
    <cellStyle name="Comma 227 2 4" xfId="26689"/>
    <cellStyle name="Comma 227 3" xfId="9896"/>
    <cellStyle name="Comma 227 3 2" xfId="14500"/>
    <cellStyle name="Comma 227 3 2 2" xfId="28561"/>
    <cellStyle name="Comma 227 3 3" xfId="22070"/>
    <cellStyle name="Comma 227 3 3 2" xfId="32109"/>
    <cellStyle name="Comma 227 3 4" xfId="26056"/>
    <cellStyle name="Comma 227 4" xfId="12910"/>
    <cellStyle name="Comma 227 4 2" xfId="27275"/>
    <cellStyle name="Comma 227 5" xfId="24277"/>
    <cellStyle name="Comma 227 5 2" xfId="34313"/>
    <cellStyle name="Comma 227 6" xfId="25108"/>
    <cellStyle name="Comma 228" xfId="8035"/>
    <cellStyle name="Comma 228 2" xfId="10567"/>
    <cellStyle name="Comma 228 2 2" xfId="15135"/>
    <cellStyle name="Comma 228 2 2 2" xfId="22668"/>
    <cellStyle name="Comma 228 2 2 2 2" xfId="32704"/>
    <cellStyle name="Comma 228 2 2 3" xfId="29196"/>
    <cellStyle name="Comma 228 2 3" xfId="21482"/>
    <cellStyle name="Comma 228 2 3 2" xfId="31527"/>
    <cellStyle name="Comma 228 2 4" xfId="26691"/>
    <cellStyle name="Comma 228 3" xfId="9898"/>
    <cellStyle name="Comma 228 3 2" xfId="14502"/>
    <cellStyle name="Comma 228 3 2 2" xfId="28563"/>
    <cellStyle name="Comma 228 3 3" xfId="22072"/>
    <cellStyle name="Comma 228 3 3 2" xfId="32111"/>
    <cellStyle name="Comma 228 3 4" xfId="26058"/>
    <cellStyle name="Comma 228 4" xfId="12911"/>
    <cellStyle name="Comma 228 4 2" xfId="27276"/>
    <cellStyle name="Comma 228 5" xfId="24279"/>
    <cellStyle name="Comma 228 5 2" xfId="34315"/>
    <cellStyle name="Comma 228 6" xfId="25109"/>
    <cellStyle name="Comma 229" xfId="8036"/>
    <cellStyle name="Comma 229 2" xfId="10569"/>
    <cellStyle name="Comma 229 2 2" xfId="15137"/>
    <cellStyle name="Comma 229 2 2 2" xfId="22670"/>
    <cellStyle name="Comma 229 2 2 2 2" xfId="32706"/>
    <cellStyle name="Comma 229 2 2 3" xfId="29198"/>
    <cellStyle name="Comma 229 2 3" xfId="21484"/>
    <cellStyle name="Comma 229 2 3 2" xfId="31529"/>
    <cellStyle name="Comma 229 2 4" xfId="26693"/>
    <cellStyle name="Comma 229 3" xfId="9900"/>
    <cellStyle name="Comma 229 3 2" xfId="14504"/>
    <cellStyle name="Comma 229 3 2 2" xfId="28565"/>
    <cellStyle name="Comma 229 3 3" xfId="22074"/>
    <cellStyle name="Comma 229 3 3 2" xfId="32113"/>
    <cellStyle name="Comma 229 3 4" xfId="26060"/>
    <cellStyle name="Comma 229 4" xfId="12912"/>
    <cellStyle name="Comma 229 4 2" xfId="27277"/>
    <cellStyle name="Comma 229 5" xfId="24281"/>
    <cellStyle name="Comma 229 5 2" xfId="34317"/>
    <cellStyle name="Comma 229 6" xfId="25110"/>
    <cellStyle name="Comma 23" xfId="8037"/>
    <cellStyle name="Comma 23 2" xfId="10174"/>
    <cellStyle name="Comma 23 2 2" xfId="14742"/>
    <cellStyle name="Comma 23 2 2 2" xfId="22275"/>
    <cellStyle name="Comma 23 2 2 2 2" xfId="32312"/>
    <cellStyle name="Comma 23 2 2 3" xfId="28803"/>
    <cellStyle name="Comma 23 2 3" xfId="21089"/>
    <cellStyle name="Comma 23 2 3 2" xfId="31135"/>
    <cellStyle name="Comma 23 2 4" xfId="26298"/>
    <cellStyle name="Comma 23 3" xfId="9505"/>
    <cellStyle name="Comma 23 3 2" xfId="14109"/>
    <cellStyle name="Comma 23 3 2 2" xfId="28170"/>
    <cellStyle name="Comma 23 3 3" xfId="21679"/>
    <cellStyle name="Comma 23 3 3 2" xfId="31719"/>
    <cellStyle name="Comma 23 3 4" xfId="25665"/>
    <cellStyle name="Comma 23 4" xfId="12913"/>
    <cellStyle name="Comma 23 4 2" xfId="27278"/>
    <cellStyle name="Comma 23 5" xfId="23904"/>
    <cellStyle name="Comma 23 5 2" xfId="33940"/>
    <cellStyle name="Comma 23 6" xfId="24794"/>
    <cellStyle name="Comma 23 6 2" xfId="34619"/>
    <cellStyle name="Comma 23 7" xfId="25111"/>
    <cellStyle name="Comma 230" xfId="8038"/>
    <cellStyle name="Comma 230 2" xfId="10571"/>
    <cellStyle name="Comma 230 2 2" xfId="15139"/>
    <cellStyle name="Comma 230 2 2 2" xfId="22672"/>
    <cellStyle name="Comma 230 2 2 2 2" xfId="32708"/>
    <cellStyle name="Comma 230 2 2 3" xfId="29200"/>
    <cellStyle name="Comma 230 2 3" xfId="21486"/>
    <cellStyle name="Comma 230 2 3 2" xfId="31531"/>
    <cellStyle name="Comma 230 2 4" xfId="26695"/>
    <cellStyle name="Comma 230 3" xfId="9902"/>
    <cellStyle name="Comma 230 3 2" xfId="14506"/>
    <cellStyle name="Comma 230 3 2 2" xfId="28567"/>
    <cellStyle name="Comma 230 3 3" xfId="22076"/>
    <cellStyle name="Comma 230 3 3 2" xfId="32115"/>
    <cellStyle name="Comma 230 3 4" xfId="26062"/>
    <cellStyle name="Comma 230 4" xfId="12914"/>
    <cellStyle name="Comma 230 4 2" xfId="27279"/>
    <cellStyle name="Comma 230 5" xfId="24283"/>
    <cellStyle name="Comma 230 5 2" xfId="34319"/>
    <cellStyle name="Comma 230 6" xfId="25112"/>
    <cellStyle name="Comma 231" xfId="8039"/>
    <cellStyle name="Comma 231 2" xfId="10573"/>
    <cellStyle name="Comma 231 2 2" xfId="15141"/>
    <cellStyle name="Comma 231 2 2 2" xfId="22674"/>
    <cellStyle name="Comma 231 2 2 2 2" xfId="32710"/>
    <cellStyle name="Comma 231 2 2 3" xfId="29202"/>
    <cellStyle name="Comma 231 2 3" xfId="21488"/>
    <cellStyle name="Comma 231 2 3 2" xfId="31533"/>
    <cellStyle name="Comma 231 2 4" xfId="26697"/>
    <cellStyle name="Comma 231 3" xfId="9904"/>
    <cellStyle name="Comma 231 3 2" xfId="14508"/>
    <cellStyle name="Comma 231 3 2 2" xfId="28569"/>
    <cellStyle name="Comma 231 3 3" xfId="22078"/>
    <cellStyle name="Comma 231 3 3 2" xfId="32117"/>
    <cellStyle name="Comma 231 3 4" xfId="26064"/>
    <cellStyle name="Comma 231 4" xfId="12915"/>
    <cellStyle name="Comma 231 4 2" xfId="27280"/>
    <cellStyle name="Comma 231 5" xfId="24285"/>
    <cellStyle name="Comma 231 5 2" xfId="34321"/>
    <cellStyle name="Comma 231 6" xfId="25113"/>
    <cellStyle name="Comma 232" xfId="8040"/>
    <cellStyle name="Comma 232 2" xfId="10575"/>
    <cellStyle name="Comma 232 2 2" xfId="15143"/>
    <cellStyle name="Comma 232 2 2 2" xfId="22676"/>
    <cellStyle name="Comma 232 2 2 2 2" xfId="32712"/>
    <cellStyle name="Comma 232 2 2 3" xfId="29204"/>
    <cellStyle name="Comma 232 2 3" xfId="21490"/>
    <cellStyle name="Comma 232 2 3 2" xfId="31535"/>
    <cellStyle name="Comma 232 2 4" xfId="26699"/>
    <cellStyle name="Comma 232 3" xfId="9906"/>
    <cellStyle name="Comma 232 3 2" xfId="14510"/>
    <cellStyle name="Comma 232 3 2 2" xfId="28571"/>
    <cellStyle name="Comma 232 3 3" xfId="22080"/>
    <cellStyle name="Comma 232 3 3 2" xfId="32119"/>
    <cellStyle name="Comma 232 3 4" xfId="26066"/>
    <cellStyle name="Comma 232 4" xfId="12916"/>
    <cellStyle name="Comma 232 4 2" xfId="27281"/>
    <cellStyle name="Comma 232 5" xfId="24287"/>
    <cellStyle name="Comma 232 5 2" xfId="34323"/>
    <cellStyle name="Comma 232 6" xfId="25114"/>
    <cellStyle name="Comma 233" xfId="8041"/>
    <cellStyle name="Comma 233 2" xfId="10577"/>
    <cellStyle name="Comma 233 2 2" xfId="15145"/>
    <cellStyle name="Comma 233 2 2 2" xfId="22678"/>
    <cellStyle name="Comma 233 2 2 2 2" xfId="32714"/>
    <cellStyle name="Comma 233 2 2 3" xfId="29206"/>
    <cellStyle name="Comma 233 2 3" xfId="21492"/>
    <cellStyle name="Comma 233 2 3 2" xfId="31537"/>
    <cellStyle name="Comma 233 2 4" xfId="26701"/>
    <cellStyle name="Comma 233 3" xfId="9908"/>
    <cellStyle name="Comma 233 3 2" xfId="14512"/>
    <cellStyle name="Comma 233 3 2 2" xfId="28573"/>
    <cellStyle name="Comma 233 3 3" xfId="22082"/>
    <cellStyle name="Comma 233 3 3 2" xfId="32121"/>
    <cellStyle name="Comma 233 3 4" xfId="26068"/>
    <cellStyle name="Comma 233 4" xfId="12917"/>
    <cellStyle name="Comma 233 4 2" xfId="27282"/>
    <cellStyle name="Comma 233 5" xfId="24289"/>
    <cellStyle name="Comma 233 5 2" xfId="34325"/>
    <cellStyle name="Comma 233 6" xfId="25115"/>
    <cellStyle name="Comma 234" xfId="8042"/>
    <cellStyle name="Comma 234 2" xfId="10579"/>
    <cellStyle name="Comma 234 2 2" xfId="15147"/>
    <cellStyle name="Comma 234 2 2 2" xfId="22680"/>
    <cellStyle name="Comma 234 2 2 2 2" xfId="32716"/>
    <cellStyle name="Comma 234 2 2 3" xfId="29208"/>
    <cellStyle name="Comma 234 2 3" xfId="21494"/>
    <cellStyle name="Comma 234 2 3 2" xfId="31539"/>
    <cellStyle name="Comma 234 2 4" xfId="26703"/>
    <cellStyle name="Comma 234 3" xfId="9910"/>
    <cellStyle name="Comma 234 3 2" xfId="14514"/>
    <cellStyle name="Comma 234 3 2 2" xfId="28575"/>
    <cellStyle name="Comma 234 3 3" xfId="22084"/>
    <cellStyle name="Comma 234 3 3 2" xfId="32123"/>
    <cellStyle name="Comma 234 3 4" xfId="26070"/>
    <cellStyle name="Comma 234 4" xfId="12918"/>
    <cellStyle name="Comma 234 4 2" xfId="27283"/>
    <cellStyle name="Comma 234 5" xfId="24291"/>
    <cellStyle name="Comma 234 5 2" xfId="34327"/>
    <cellStyle name="Comma 234 6" xfId="25116"/>
    <cellStyle name="Comma 235" xfId="8043"/>
    <cellStyle name="Comma 235 2" xfId="10581"/>
    <cellStyle name="Comma 235 2 2" xfId="15149"/>
    <cellStyle name="Comma 235 2 2 2" xfId="22682"/>
    <cellStyle name="Comma 235 2 2 2 2" xfId="32718"/>
    <cellStyle name="Comma 235 2 2 3" xfId="29210"/>
    <cellStyle name="Comma 235 2 3" xfId="21496"/>
    <cellStyle name="Comma 235 2 3 2" xfId="31541"/>
    <cellStyle name="Comma 235 2 4" xfId="26705"/>
    <cellStyle name="Comma 235 3" xfId="9912"/>
    <cellStyle name="Comma 235 3 2" xfId="14516"/>
    <cellStyle name="Comma 235 3 2 2" xfId="28577"/>
    <cellStyle name="Comma 235 3 3" xfId="22086"/>
    <cellStyle name="Comma 235 3 3 2" xfId="32125"/>
    <cellStyle name="Comma 235 3 4" xfId="26072"/>
    <cellStyle name="Comma 235 4" xfId="12919"/>
    <cellStyle name="Comma 235 4 2" xfId="27284"/>
    <cellStyle name="Comma 235 5" xfId="24293"/>
    <cellStyle name="Comma 235 5 2" xfId="34329"/>
    <cellStyle name="Comma 235 6" xfId="25117"/>
    <cellStyle name="Comma 236" xfId="8044"/>
    <cellStyle name="Comma 236 2" xfId="10583"/>
    <cellStyle name="Comma 236 2 2" xfId="15151"/>
    <cellStyle name="Comma 236 2 2 2" xfId="22684"/>
    <cellStyle name="Comma 236 2 2 2 2" xfId="32720"/>
    <cellStyle name="Comma 236 2 2 3" xfId="29212"/>
    <cellStyle name="Comma 236 2 3" xfId="21498"/>
    <cellStyle name="Comma 236 2 3 2" xfId="31543"/>
    <cellStyle name="Comma 236 2 4" xfId="26707"/>
    <cellStyle name="Comma 236 3" xfId="9914"/>
    <cellStyle name="Comma 236 3 2" xfId="14518"/>
    <cellStyle name="Comma 236 3 2 2" xfId="28579"/>
    <cellStyle name="Comma 236 3 3" xfId="22088"/>
    <cellStyle name="Comma 236 3 3 2" xfId="32127"/>
    <cellStyle name="Comma 236 3 4" xfId="26074"/>
    <cellStyle name="Comma 236 4" xfId="12920"/>
    <cellStyle name="Comma 236 4 2" xfId="27285"/>
    <cellStyle name="Comma 236 5" xfId="24295"/>
    <cellStyle name="Comma 236 5 2" xfId="34331"/>
    <cellStyle name="Comma 236 6" xfId="25118"/>
    <cellStyle name="Comma 237" xfId="8045"/>
    <cellStyle name="Comma 237 2" xfId="10585"/>
    <cellStyle name="Comma 237 2 2" xfId="15153"/>
    <cellStyle name="Comma 237 2 2 2" xfId="22686"/>
    <cellStyle name="Comma 237 2 2 2 2" xfId="32722"/>
    <cellStyle name="Comma 237 2 2 3" xfId="29214"/>
    <cellStyle name="Comma 237 2 3" xfId="21500"/>
    <cellStyle name="Comma 237 2 3 2" xfId="31545"/>
    <cellStyle name="Comma 237 2 4" xfId="26709"/>
    <cellStyle name="Comma 237 3" xfId="9916"/>
    <cellStyle name="Comma 237 3 2" xfId="14520"/>
    <cellStyle name="Comma 237 3 2 2" xfId="28581"/>
    <cellStyle name="Comma 237 3 3" xfId="22090"/>
    <cellStyle name="Comma 237 3 3 2" xfId="32129"/>
    <cellStyle name="Comma 237 3 4" xfId="26076"/>
    <cellStyle name="Comma 237 4" xfId="12921"/>
    <cellStyle name="Comma 237 4 2" xfId="27286"/>
    <cellStyle name="Comma 237 5" xfId="24297"/>
    <cellStyle name="Comma 237 5 2" xfId="34333"/>
    <cellStyle name="Comma 237 6" xfId="25119"/>
    <cellStyle name="Comma 238" xfId="8046"/>
    <cellStyle name="Comma 238 2" xfId="10587"/>
    <cellStyle name="Comma 238 2 2" xfId="15155"/>
    <cellStyle name="Comma 238 2 2 2" xfId="22688"/>
    <cellStyle name="Comma 238 2 2 2 2" xfId="32724"/>
    <cellStyle name="Comma 238 2 2 3" xfId="29216"/>
    <cellStyle name="Comma 238 2 3" xfId="21502"/>
    <cellStyle name="Comma 238 2 3 2" xfId="31547"/>
    <cellStyle name="Comma 238 2 4" xfId="26711"/>
    <cellStyle name="Comma 238 3" xfId="9918"/>
    <cellStyle name="Comma 238 3 2" xfId="14522"/>
    <cellStyle name="Comma 238 3 2 2" xfId="28583"/>
    <cellStyle name="Comma 238 3 3" xfId="22092"/>
    <cellStyle name="Comma 238 3 3 2" xfId="32131"/>
    <cellStyle name="Comma 238 3 4" xfId="26078"/>
    <cellStyle name="Comma 238 4" xfId="12922"/>
    <cellStyle name="Comma 238 4 2" xfId="27287"/>
    <cellStyle name="Comma 238 5" xfId="24299"/>
    <cellStyle name="Comma 238 5 2" xfId="34335"/>
    <cellStyle name="Comma 238 6" xfId="25120"/>
    <cellStyle name="Comma 239" xfId="8047"/>
    <cellStyle name="Comma 239 2" xfId="10589"/>
    <cellStyle name="Comma 239 2 2" xfId="15157"/>
    <cellStyle name="Comma 239 2 2 2" xfId="22690"/>
    <cellStyle name="Comma 239 2 2 2 2" xfId="32726"/>
    <cellStyle name="Comma 239 2 2 3" xfId="29218"/>
    <cellStyle name="Comma 239 2 3" xfId="21504"/>
    <cellStyle name="Comma 239 2 3 2" xfId="31549"/>
    <cellStyle name="Comma 239 2 4" xfId="26713"/>
    <cellStyle name="Comma 239 3" xfId="9920"/>
    <cellStyle name="Comma 239 3 2" xfId="14524"/>
    <cellStyle name="Comma 239 3 2 2" xfId="28585"/>
    <cellStyle name="Comma 239 3 3" xfId="22094"/>
    <cellStyle name="Comma 239 3 3 2" xfId="32133"/>
    <cellStyle name="Comma 239 3 4" xfId="26080"/>
    <cellStyle name="Comma 239 4" xfId="12923"/>
    <cellStyle name="Comma 239 4 2" xfId="27288"/>
    <cellStyle name="Comma 239 5" xfId="24301"/>
    <cellStyle name="Comma 239 5 2" xfId="34337"/>
    <cellStyle name="Comma 239 6" xfId="25121"/>
    <cellStyle name="Comma 24" xfId="8048"/>
    <cellStyle name="Comma 24 2" xfId="10153"/>
    <cellStyle name="Comma 24 2 2" xfId="14721"/>
    <cellStyle name="Comma 24 2 2 2" xfId="22254"/>
    <cellStyle name="Comma 24 2 2 2 2" xfId="32291"/>
    <cellStyle name="Comma 24 2 2 3" xfId="28782"/>
    <cellStyle name="Comma 24 2 3" xfId="21068"/>
    <cellStyle name="Comma 24 2 3 2" xfId="31114"/>
    <cellStyle name="Comma 24 2 4" xfId="26277"/>
    <cellStyle name="Comma 24 3" xfId="9478"/>
    <cellStyle name="Comma 24 3 2" xfId="14088"/>
    <cellStyle name="Comma 24 3 2 2" xfId="28149"/>
    <cellStyle name="Comma 24 3 3" xfId="21658"/>
    <cellStyle name="Comma 24 3 3 2" xfId="31698"/>
    <cellStyle name="Comma 24 3 4" xfId="25644"/>
    <cellStyle name="Comma 24 4" xfId="12924"/>
    <cellStyle name="Comma 24 4 2" xfId="27289"/>
    <cellStyle name="Comma 24 5" xfId="23883"/>
    <cellStyle name="Comma 24 5 2" xfId="33919"/>
    <cellStyle name="Comma 24 6" xfId="25122"/>
    <cellStyle name="Comma 240" xfId="8049"/>
    <cellStyle name="Comma 240 2" xfId="10591"/>
    <cellStyle name="Comma 240 2 2" xfId="15159"/>
    <cellStyle name="Comma 240 2 2 2" xfId="22692"/>
    <cellStyle name="Comma 240 2 2 2 2" xfId="32728"/>
    <cellStyle name="Comma 240 2 2 3" xfId="29220"/>
    <cellStyle name="Comma 240 2 3" xfId="21506"/>
    <cellStyle name="Comma 240 2 3 2" xfId="31551"/>
    <cellStyle name="Comma 240 2 4" xfId="26715"/>
    <cellStyle name="Comma 240 3" xfId="9922"/>
    <cellStyle name="Comma 240 3 2" xfId="14526"/>
    <cellStyle name="Comma 240 3 2 2" xfId="28587"/>
    <cellStyle name="Comma 240 3 3" xfId="22096"/>
    <cellStyle name="Comma 240 3 3 2" xfId="32135"/>
    <cellStyle name="Comma 240 3 4" xfId="26082"/>
    <cellStyle name="Comma 240 4" xfId="12925"/>
    <cellStyle name="Comma 240 4 2" xfId="27290"/>
    <cellStyle name="Comma 240 5" xfId="24303"/>
    <cellStyle name="Comma 240 5 2" xfId="34339"/>
    <cellStyle name="Comma 240 6" xfId="25123"/>
    <cellStyle name="Comma 241" xfId="8050"/>
    <cellStyle name="Comma 241 2" xfId="10593"/>
    <cellStyle name="Comma 241 2 2" xfId="15161"/>
    <cellStyle name="Comma 241 2 2 2" xfId="22694"/>
    <cellStyle name="Comma 241 2 2 2 2" xfId="32730"/>
    <cellStyle name="Comma 241 2 2 3" xfId="29222"/>
    <cellStyle name="Comma 241 2 3" xfId="21508"/>
    <cellStyle name="Comma 241 2 3 2" xfId="31553"/>
    <cellStyle name="Comma 241 2 4" xfId="26717"/>
    <cellStyle name="Comma 241 3" xfId="9924"/>
    <cellStyle name="Comma 241 3 2" xfId="14528"/>
    <cellStyle name="Comma 241 3 2 2" xfId="28589"/>
    <cellStyle name="Comma 241 3 3" xfId="22098"/>
    <cellStyle name="Comma 241 3 3 2" xfId="32137"/>
    <cellStyle name="Comma 241 3 4" xfId="26084"/>
    <cellStyle name="Comma 241 4" xfId="12926"/>
    <cellStyle name="Comma 241 4 2" xfId="27291"/>
    <cellStyle name="Comma 241 5" xfId="24305"/>
    <cellStyle name="Comma 241 5 2" xfId="34341"/>
    <cellStyle name="Comma 241 6" xfId="25124"/>
    <cellStyle name="Comma 242" xfId="8051"/>
    <cellStyle name="Comma 242 2" xfId="10595"/>
    <cellStyle name="Comma 242 2 2" xfId="15163"/>
    <cellStyle name="Comma 242 2 2 2" xfId="22696"/>
    <cellStyle name="Comma 242 2 2 2 2" xfId="32732"/>
    <cellStyle name="Comma 242 2 2 3" xfId="29224"/>
    <cellStyle name="Comma 242 2 3" xfId="21510"/>
    <cellStyle name="Comma 242 2 3 2" xfId="31555"/>
    <cellStyle name="Comma 242 2 4" xfId="26719"/>
    <cellStyle name="Comma 242 3" xfId="9926"/>
    <cellStyle name="Comma 242 3 2" xfId="14530"/>
    <cellStyle name="Comma 242 3 2 2" xfId="28591"/>
    <cellStyle name="Comma 242 3 3" xfId="22100"/>
    <cellStyle name="Comma 242 3 3 2" xfId="32139"/>
    <cellStyle name="Comma 242 3 4" xfId="26086"/>
    <cellStyle name="Comma 242 4" xfId="12927"/>
    <cellStyle name="Comma 242 4 2" xfId="27292"/>
    <cellStyle name="Comma 242 5" xfId="24307"/>
    <cellStyle name="Comma 242 5 2" xfId="34343"/>
    <cellStyle name="Comma 242 6" xfId="25125"/>
    <cellStyle name="Comma 243" xfId="8052"/>
    <cellStyle name="Comma 243 2" xfId="10597"/>
    <cellStyle name="Comma 243 2 2" xfId="15165"/>
    <cellStyle name="Comma 243 2 2 2" xfId="22698"/>
    <cellStyle name="Comma 243 2 2 2 2" xfId="32734"/>
    <cellStyle name="Comma 243 2 2 3" xfId="29226"/>
    <cellStyle name="Comma 243 2 3" xfId="21512"/>
    <cellStyle name="Comma 243 2 3 2" xfId="31557"/>
    <cellStyle name="Comma 243 2 4" xfId="26721"/>
    <cellStyle name="Comma 243 3" xfId="9928"/>
    <cellStyle name="Comma 243 3 2" xfId="14532"/>
    <cellStyle name="Comma 243 3 2 2" xfId="28593"/>
    <cellStyle name="Comma 243 3 3" xfId="22102"/>
    <cellStyle name="Comma 243 3 3 2" xfId="32141"/>
    <cellStyle name="Comma 243 3 4" xfId="26088"/>
    <cellStyle name="Comma 243 4" xfId="12928"/>
    <cellStyle name="Comma 243 4 2" xfId="27293"/>
    <cellStyle name="Comma 243 5" xfId="24309"/>
    <cellStyle name="Comma 243 5 2" xfId="34345"/>
    <cellStyle name="Comma 243 6" xfId="25126"/>
    <cellStyle name="Comma 244" xfId="8053"/>
    <cellStyle name="Comma 244 2" xfId="10599"/>
    <cellStyle name="Comma 244 2 2" xfId="15167"/>
    <cellStyle name="Comma 244 2 2 2" xfId="22700"/>
    <cellStyle name="Comma 244 2 2 2 2" xfId="32736"/>
    <cellStyle name="Comma 244 2 2 3" xfId="29228"/>
    <cellStyle name="Comma 244 2 3" xfId="21514"/>
    <cellStyle name="Comma 244 2 3 2" xfId="31559"/>
    <cellStyle name="Comma 244 2 4" xfId="26723"/>
    <cellStyle name="Comma 244 3" xfId="9930"/>
    <cellStyle name="Comma 244 3 2" xfId="14534"/>
    <cellStyle name="Comma 244 3 2 2" xfId="28595"/>
    <cellStyle name="Comma 244 3 3" xfId="22104"/>
    <cellStyle name="Comma 244 3 3 2" xfId="32143"/>
    <cellStyle name="Comma 244 3 4" xfId="26090"/>
    <cellStyle name="Comma 244 4" xfId="12929"/>
    <cellStyle name="Comma 244 4 2" xfId="27294"/>
    <cellStyle name="Comma 244 5" xfId="24311"/>
    <cellStyle name="Comma 244 5 2" xfId="34347"/>
    <cellStyle name="Comma 244 6" xfId="25127"/>
    <cellStyle name="Comma 245" xfId="8054"/>
    <cellStyle name="Comma 245 2" xfId="10601"/>
    <cellStyle name="Comma 245 2 2" xfId="15169"/>
    <cellStyle name="Comma 245 2 2 2" xfId="22702"/>
    <cellStyle name="Comma 245 2 2 2 2" xfId="32738"/>
    <cellStyle name="Comma 245 2 2 3" xfId="29230"/>
    <cellStyle name="Comma 245 2 3" xfId="21516"/>
    <cellStyle name="Comma 245 2 3 2" xfId="31561"/>
    <cellStyle name="Comma 245 2 4" xfId="26725"/>
    <cellStyle name="Comma 245 3" xfId="9932"/>
    <cellStyle name="Comma 245 3 2" xfId="14536"/>
    <cellStyle name="Comma 245 3 2 2" xfId="28597"/>
    <cellStyle name="Comma 245 3 3" xfId="22106"/>
    <cellStyle name="Comma 245 3 3 2" xfId="32145"/>
    <cellStyle name="Comma 245 3 4" xfId="26092"/>
    <cellStyle name="Comma 245 4" xfId="12930"/>
    <cellStyle name="Comma 245 4 2" xfId="27295"/>
    <cellStyle name="Comma 245 5" xfId="24313"/>
    <cellStyle name="Comma 245 5 2" xfId="34349"/>
    <cellStyle name="Comma 245 6" xfId="25128"/>
    <cellStyle name="Comma 246" xfId="8055"/>
    <cellStyle name="Comma 246 2" xfId="10603"/>
    <cellStyle name="Comma 246 2 2" xfId="15171"/>
    <cellStyle name="Comma 246 2 2 2" xfId="22704"/>
    <cellStyle name="Comma 246 2 2 2 2" xfId="32740"/>
    <cellStyle name="Comma 246 2 2 3" xfId="29232"/>
    <cellStyle name="Comma 246 2 3" xfId="21518"/>
    <cellStyle name="Comma 246 2 3 2" xfId="31563"/>
    <cellStyle name="Comma 246 2 4" xfId="26727"/>
    <cellStyle name="Comma 246 3" xfId="9934"/>
    <cellStyle name="Comma 246 3 2" xfId="14538"/>
    <cellStyle name="Comma 246 3 2 2" xfId="28599"/>
    <cellStyle name="Comma 246 3 3" xfId="22108"/>
    <cellStyle name="Comma 246 3 3 2" xfId="32147"/>
    <cellStyle name="Comma 246 3 4" xfId="26094"/>
    <cellStyle name="Comma 246 4" xfId="12931"/>
    <cellStyle name="Comma 246 4 2" xfId="27296"/>
    <cellStyle name="Comma 246 5" xfId="24315"/>
    <cellStyle name="Comma 246 5 2" xfId="34351"/>
    <cellStyle name="Comma 246 6" xfId="25129"/>
    <cellStyle name="Comma 247" xfId="8056"/>
    <cellStyle name="Comma 247 2" xfId="10605"/>
    <cellStyle name="Comma 247 2 2" xfId="15173"/>
    <cellStyle name="Comma 247 2 2 2" xfId="22706"/>
    <cellStyle name="Comma 247 2 2 2 2" xfId="32742"/>
    <cellStyle name="Comma 247 2 2 3" xfId="29234"/>
    <cellStyle name="Comma 247 2 3" xfId="21520"/>
    <cellStyle name="Comma 247 2 3 2" xfId="31565"/>
    <cellStyle name="Comma 247 2 4" xfId="26729"/>
    <cellStyle name="Comma 247 3" xfId="9936"/>
    <cellStyle name="Comma 247 3 2" xfId="14540"/>
    <cellStyle name="Comma 247 3 2 2" xfId="28601"/>
    <cellStyle name="Comma 247 3 3" xfId="22110"/>
    <cellStyle name="Comma 247 3 3 2" xfId="32149"/>
    <cellStyle name="Comma 247 3 4" xfId="26096"/>
    <cellStyle name="Comma 247 4" xfId="12932"/>
    <cellStyle name="Comma 247 4 2" xfId="27297"/>
    <cellStyle name="Comma 247 5" xfId="24317"/>
    <cellStyle name="Comma 247 5 2" xfId="34353"/>
    <cellStyle name="Comma 247 6" xfId="25130"/>
    <cellStyle name="Comma 248" xfId="8057"/>
    <cellStyle name="Comma 248 2" xfId="10607"/>
    <cellStyle name="Comma 248 2 2" xfId="15175"/>
    <cellStyle name="Comma 248 2 2 2" xfId="22708"/>
    <cellStyle name="Comma 248 2 2 2 2" xfId="32744"/>
    <cellStyle name="Comma 248 2 2 3" xfId="29236"/>
    <cellStyle name="Comma 248 2 3" xfId="21522"/>
    <cellStyle name="Comma 248 2 3 2" xfId="31567"/>
    <cellStyle name="Comma 248 2 4" xfId="26731"/>
    <cellStyle name="Comma 248 3" xfId="9938"/>
    <cellStyle name="Comma 248 3 2" xfId="14542"/>
    <cellStyle name="Comma 248 3 2 2" xfId="28603"/>
    <cellStyle name="Comma 248 3 3" xfId="22112"/>
    <cellStyle name="Comma 248 3 3 2" xfId="32151"/>
    <cellStyle name="Comma 248 3 4" xfId="26098"/>
    <cellStyle name="Comma 248 4" xfId="12933"/>
    <cellStyle name="Comma 248 4 2" xfId="27298"/>
    <cellStyle name="Comma 248 5" xfId="24319"/>
    <cellStyle name="Comma 248 5 2" xfId="34355"/>
    <cellStyle name="Comma 248 6" xfId="25131"/>
    <cellStyle name="Comma 249" xfId="8058"/>
    <cellStyle name="Comma 249 2" xfId="10609"/>
    <cellStyle name="Comma 249 2 2" xfId="15177"/>
    <cellStyle name="Comma 249 2 2 2" xfId="22710"/>
    <cellStyle name="Comma 249 2 2 2 2" xfId="32746"/>
    <cellStyle name="Comma 249 2 2 3" xfId="29238"/>
    <cellStyle name="Comma 249 2 3" xfId="21524"/>
    <cellStyle name="Comma 249 2 3 2" xfId="31569"/>
    <cellStyle name="Comma 249 2 4" xfId="26733"/>
    <cellStyle name="Comma 249 3" xfId="9940"/>
    <cellStyle name="Comma 249 3 2" xfId="14544"/>
    <cellStyle name="Comma 249 3 2 2" xfId="28605"/>
    <cellStyle name="Comma 249 3 3" xfId="22114"/>
    <cellStyle name="Comma 249 3 3 2" xfId="32153"/>
    <cellStyle name="Comma 249 3 4" xfId="26100"/>
    <cellStyle name="Comma 249 4" xfId="12934"/>
    <cellStyle name="Comma 249 4 2" xfId="27299"/>
    <cellStyle name="Comma 249 5" xfId="24321"/>
    <cellStyle name="Comma 249 5 2" xfId="34357"/>
    <cellStyle name="Comma 249 6" xfId="25132"/>
    <cellStyle name="Comma 25" xfId="8059"/>
    <cellStyle name="Comma 25 2" xfId="10176"/>
    <cellStyle name="Comma 25 2 2" xfId="14744"/>
    <cellStyle name="Comma 25 2 2 2" xfId="22277"/>
    <cellStyle name="Comma 25 2 2 2 2" xfId="32314"/>
    <cellStyle name="Comma 25 2 2 3" xfId="28805"/>
    <cellStyle name="Comma 25 2 3" xfId="21091"/>
    <cellStyle name="Comma 25 2 3 2" xfId="31137"/>
    <cellStyle name="Comma 25 2 4" xfId="26300"/>
    <cellStyle name="Comma 25 3" xfId="9507"/>
    <cellStyle name="Comma 25 3 2" xfId="14111"/>
    <cellStyle name="Comma 25 3 2 2" xfId="28172"/>
    <cellStyle name="Comma 25 3 3" xfId="21681"/>
    <cellStyle name="Comma 25 3 3 2" xfId="31721"/>
    <cellStyle name="Comma 25 3 4" xfId="25667"/>
    <cellStyle name="Comma 25 4" xfId="12935"/>
    <cellStyle name="Comma 25 4 2" xfId="27300"/>
    <cellStyle name="Comma 25 5" xfId="23906"/>
    <cellStyle name="Comma 25 5 2" xfId="33942"/>
    <cellStyle name="Comma 25 6" xfId="24796"/>
    <cellStyle name="Comma 25 6 2" xfId="34620"/>
    <cellStyle name="Comma 25 7" xfId="25133"/>
    <cellStyle name="Comma 250" xfId="8060"/>
    <cellStyle name="Comma 250 2" xfId="10611"/>
    <cellStyle name="Comma 250 2 2" xfId="15179"/>
    <cellStyle name="Comma 250 2 2 2" xfId="22712"/>
    <cellStyle name="Comma 250 2 2 2 2" xfId="32748"/>
    <cellStyle name="Comma 250 2 2 3" xfId="29240"/>
    <cellStyle name="Comma 250 2 3" xfId="21526"/>
    <cellStyle name="Comma 250 2 3 2" xfId="31571"/>
    <cellStyle name="Comma 250 2 4" xfId="26735"/>
    <cellStyle name="Comma 250 3" xfId="9942"/>
    <cellStyle name="Comma 250 3 2" xfId="14546"/>
    <cellStyle name="Comma 250 3 2 2" xfId="28607"/>
    <cellStyle name="Comma 250 3 3" xfId="22116"/>
    <cellStyle name="Comma 250 3 3 2" xfId="32155"/>
    <cellStyle name="Comma 250 3 4" xfId="26102"/>
    <cellStyle name="Comma 250 4" xfId="12936"/>
    <cellStyle name="Comma 250 4 2" xfId="27301"/>
    <cellStyle name="Comma 250 5" xfId="24323"/>
    <cellStyle name="Comma 250 5 2" xfId="34359"/>
    <cellStyle name="Comma 250 6" xfId="25134"/>
    <cellStyle name="Comma 251" xfId="8061"/>
    <cellStyle name="Comma 251 2" xfId="10613"/>
    <cellStyle name="Comma 251 2 2" xfId="15181"/>
    <cellStyle name="Comma 251 2 2 2" xfId="22714"/>
    <cellStyle name="Comma 251 2 2 2 2" xfId="32750"/>
    <cellStyle name="Comma 251 2 2 3" xfId="29242"/>
    <cellStyle name="Comma 251 2 3" xfId="21528"/>
    <cellStyle name="Comma 251 2 3 2" xfId="31573"/>
    <cellStyle name="Comma 251 2 4" xfId="26737"/>
    <cellStyle name="Comma 251 3" xfId="9944"/>
    <cellStyle name="Comma 251 3 2" xfId="14548"/>
    <cellStyle name="Comma 251 3 2 2" xfId="28609"/>
    <cellStyle name="Comma 251 3 3" xfId="22118"/>
    <cellStyle name="Comma 251 3 3 2" xfId="32157"/>
    <cellStyle name="Comma 251 3 4" xfId="26104"/>
    <cellStyle name="Comma 251 4" xfId="12937"/>
    <cellStyle name="Comma 251 4 2" xfId="27302"/>
    <cellStyle name="Comma 251 5" xfId="24325"/>
    <cellStyle name="Comma 251 5 2" xfId="34361"/>
    <cellStyle name="Comma 251 6" xfId="25135"/>
    <cellStyle name="Comma 252" xfId="8062"/>
    <cellStyle name="Comma 252 2" xfId="10615"/>
    <cellStyle name="Comma 252 2 2" xfId="15183"/>
    <cellStyle name="Comma 252 2 2 2" xfId="22716"/>
    <cellStyle name="Comma 252 2 2 2 2" xfId="32752"/>
    <cellStyle name="Comma 252 2 2 3" xfId="29244"/>
    <cellStyle name="Comma 252 2 3" xfId="21530"/>
    <cellStyle name="Comma 252 2 3 2" xfId="31575"/>
    <cellStyle name="Comma 252 2 4" xfId="26739"/>
    <cellStyle name="Comma 252 3" xfId="9946"/>
    <cellStyle name="Comma 252 3 2" xfId="14550"/>
    <cellStyle name="Comma 252 3 2 2" xfId="28611"/>
    <cellStyle name="Comma 252 3 3" xfId="22120"/>
    <cellStyle name="Comma 252 3 3 2" xfId="32159"/>
    <cellStyle name="Comma 252 3 4" xfId="26106"/>
    <cellStyle name="Comma 252 4" xfId="12938"/>
    <cellStyle name="Comma 252 4 2" xfId="27303"/>
    <cellStyle name="Comma 252 5" xfId="24327"/>
    <cellStyle name="Comma 252 5 2" xfId="34363"/>
    <cellStyle name="Comma 252 6" xfId="25136"/>
    <cellStyle name="Comma 253" xfId="8063"/>
    <cellStyle name="Comma 253 2" xfId="10617"/>
    <cellStyle name="Comma 253 2 2" xfId="15185"/>
    <cellStyle name="Comma 253 2 2 2" xfId="22718"/>
    <cellStyle name="Comma 253 2 2 2 2" xfId="32754"/>
    <cellStyle name="Comma 253 2 2 3" xfId="29246"/>
    <cellStyle name="Comma 253 2 3" xfId="21532"/>
    <cellStyle name="Comma 253 2 3 2" xfId="31577"/>
    <cellStyle name="Comma 253 2 4" xfId="26741"/>
    <cellStyle name="Comma 253 3" xfId="9948"/>
    <cellStyle name="Comma 253 3 2" xfId="14552"/>
    <cellStyle name="Comma 253 3 2 2" xfId="28613"/>
    <cellStyle name="Comma 253 3 3" xfId="22122"/>
    <cellStyle name="Comma 253 3 3 2" xfId="32161"/>
    <cellStyle name="Comma 253 3 4" xfId="26108"/>
    <cellStyle name="Comma 253 4" xfId="12939"/>
    <cellStyle name="Comma 253 4 2" xfId="27304"/>
    <cellStyle name="Comma 253 5" xfId="24329"/>
    <cellStyle name="Comma 253 5 2" xfId="34365"/>
    <cellStyle name="Comma 253 6" xfId="25137"/>
    <cellStyle name="Comma 254" xfId="8064"/>
    <cellStyle name="Comma 254 2" xfId="10619"/>
    <cellStyle name="Comma 254 2 2" xfId="15187"/>
    <cellStyle name="Comma 254 2 2 2" xfId="22720"/>
    <cellStyle name="Comma 254 2 2 2 2" xfId="32756"/>
    <cellStyle name="Comma 254 2 2 3" xfId="29248"/>
    <cellStyle name="Comma 254 2 3" xfId="21534"/>
    <cellStyle name="Comma 254 2 3 2" xfId="31579"/>
    <cellStyle name="Comma 254 2 4" xfId="26743"/>
    <cellStyle name="Comma 254 3" xfId="9950"/>
    <cellStyle name="Comma 254 3 2" xfId="14554"/>
    <cellStyle name="Comma 254 3 2 2" xfId="28615"/>
    <cellStyle name="Comma 254 3 3" xfId="22124"/>
    <cellStyle name="Comma 254 3 3 2" xfId="32163"/>
    <cellStyle name="Comma 254 3 4" xfId="26110"/>
    <cellStyle name="Comma 254 4" xfId="12940"/>
    <cellStyle name="Comma 254 4 2" xfId="27305"/>
    <cellStyle name="Comma 254 5" xfId="24331"/>
    <cellStyle name="Comma 254 5 2" xfId="34367"/>
    <cellStyle name="Comma 254 6" xfId="25138"/>
    <cellStyle name="Comma 255" xfId="8065"/>
    <cellStyle name="Comma 255 2" xfId="10621"/>
    <cellStyle name="Comma 255 2 2" xfId="15189"/>
    <cellStyle name="Comma 255 2 2 2" xfId="22722"/>
    <cellStyle name="Comma 255 2 2 2 2" xfId="32758"/>
    <cellStyle name="Comma 255 2 2 3" xfId="29250"/>
    <cellStyle name="Comma 255 2 3" xfId="21536"/>
    <cellStyle name="Comma 255 2 3 2" xfId="31581"/>
    <cellStyle name="Comma 255 2 4" xfId="26745"/>
    <cellStyle name="Comma 255 3" xfId="9952"/>
    <cellStyle name="Comma 255 3 2" xfId="14556"/>
    <cellStyle name="Comma 255 3 2 2" xfId="28617"/>
    <cellStyle name="Comma 255 3 3" xfId="22126"/>
    <cellStyle name="Comma 255 3 3 2" xfId="32165"/>
    <cellStyle name="Comma 255 3 4" xfId="26112"/>
    <cellStyle name="Comma 255 4" xfId="12941"/>
    <cellStyle name="Comma 255 4 2" xfId="27306"/>
    <cellStyle name="Comma 255 5" xfId="24333"/>
    <cellStyle name="Comma 255 5 2" xfId="34369"/>
    <cellStyle name="Comma 255 6" xfId="25139"/>
    <cellStyle name="Comma 256" xfId="8066"/>
    <cellStyle name="Comma 256 2" xfId="10623"/>
    <cellStyle name="Comma 256 2 2" xfId="15191"/>
    <cellStyle name="Comma 256 2 2 2" xfId="22724"/>
    <cellStyle name="Comma 256 2 2 2 2" xfId="32760"/>
    <cellStyle name="Comma 256 2 2 3" xfId="29252"/>
    <cellStyle name="Comma 256 2 3" xfId="21538"/>
    <cellStyle name="Comma 256 2 3 2" xfId="31583"/>
    <cellStyle name="Comma 256 2 4" xfId="26747"/>
    <cellStyle name="Comma 256 3" xfId="9954"/>
    <cellStyle name="Comma 256 3 2" xfId="14558"/>
    <cellStyle name="Comma 256 3 2 2" xfId="28619"/>
    <cellStyle name="Comma 256 3 3" xfId="22128"/>
    <cellStyle name="Comma 256 3 3 2" xfId="32167"/>
    <cellStyle name="Comma 256 3 4" xfId="26114"/>
    <cellStyle name="Comma 256 4" xfId="12942"/>
    <cellStyle name="Comma 256 4 2" xfId="27307"/>
    <cellStyle name="Comma 256 5" xfId="24335"/>
    <cellStyle name="Comma 256 5 2" xfId="34371"/>
    <cellStyle name="Comma 256 6" xfId="25140"/>
    <cellStyle name="Comma 257" xfId="8067"/>
    <cellStyle name="Comma 257 2" xfId="10626"/>
    <cellStyle name="Comma 257 2 2" xfId="15194"/>
    <cellStyle name="Comma 257 2 2 2" xfId="22727"/>
    <cellStyle name="Comma 257 2 2 2 2" xfId="32763"/>
    <cellStyle name="Comma 257 2 2 3" xfId="29255"/>
    <cellStyle name="Comma 257 2 3" xfId="21541"/>
    <cellStyle name="Comma 257 2 3 2" xfId="31586"/>
    <cellStyle name="Comma 257 2 4" xfId="26750"/>
    <cellStyle name="Comma 257 3" xfId="9957"/>
    <cellStyle name="Comma 257 3 2" xfId="14561"/>
    <cellStyle name="Comma 257 3 2 2" xfId="28622"/>
    <cellStyle name="Comma 257 3 3" xfId="22131"/>
    <cellStyle name="Comma 257 3 3 2" xfId="32170"/>
    <cellStyle name="Comma 257 3 4" xfId="26117"/>
    <cellStyle name="Comma 257 4" xfId="12943"/>
    <cellStyle name="Comma 257 4 2" xfId="27308"/>
    <cellStyle name="Comma 257 5" xfId="24338"/>
    <cellStyle name="Comma 257 5 2" xfId="34374"/>
    <cellStyle name="Comma 257 6" xfId="25141"/>
    <cellStyle name="Comma 258" xfId="8068"/>
    <cellStyle name="Comma 258 2" xfId="10637"/>
    <cellStyle name="Comma 258 2 2" xfId="15205"/>
    <cellStyle name="Comma 258 2 2 2" xfId="22738"/>
    <cellStyle name="Comma 258 2 2 2 2" xfId="32774"/>
    <cellStyle name="Comma 258 2 2 3" xfId="29266"/>
    <cellStyle name="Comma 258 2 3" xfId="21552"/>
    <cellStyle name="Comma 258 2 3 2" xfId="31597"/>
    <cellStyle name="Comma 258 2 4" xfId="26761"/>
    <cellStyle name="Comma 258 3" xfId="9968"/>
    <cellStyle name="Comma 258 3 2" xfId="14572"/>
    <cellStyle name="Comma 258 3 2 2" xfId="28633"/>
    <cellStyle name="Comma 258 3 3" xfId="22142"/>
    <cellStyle name="Comma 258 3 3 2" xfId="32181"/>
    <cellStyle name="Comma 258 3 4" xfId="26128"/>
    <cellStyle name="Comma 258 4" xfId="12944"/>
    <cellStyle name="Comma 258 4 2" xfId="27309"/>
    <cellStyle name="Comma 258 5" xfId="24349"/>
    <cellStyle name="Comma 258 5 2" xfId="34385"/>
    <cellStyle name="Comma 258 6" xfId="25142"/>
    <cellStyle name="Comma 259" xfId="8069"/>
    <cellStyle name="Comma 259 2" xfId="10627"/>
    <cellStyle name="Comma 259 2 2" xfId="15195"/>
    <cellStyle name="Comma 259 2 2 2" xfId="22728"/>
    <cellStyle name="Comma 259 2 2 2 2" xfId="32764"/>
    <cellStyle name="Comma 259 2 2 3" xfId="29256"/>
    <cellStyle name="Comma 259 2 3" xfId="21542"/>
    <cellStyle name="Comma 259 2 3 2" xfId="31587"/>
    <cellStyle name="Comma 259 2 4" xfId="26751"/>
    <cellStyle name="Comma 259 3" xfId="9958"/>
    <cellStyle name="Comma 259 3 2" xfId="14562"/>
    <cellStyle name="Comma 259 3 2 2" xfId="28623"/>
    <cellStyle name="Comma 259 3 3" xfId="22132"/>
    <cellStyle name="Comma 259 3 3 2" xfId="32171"/>
    <cellStyle name="Comma 259 3 4" xfId="26118"/>
    <cellStyle name="Comma 259 4" xfId="12945"/>
    <cellStyle name="Comma 259 4 2" xfId="27310"/>
    <cellStyle name="Comma 259 5" xfId="24339"/>
    <cellStyle name="Comma 259 5 2" xfId="34375"/>
    <cellStyle name="Comma 259 6" xfId="25143"/>
    <cellStyle name="Comma 26" xfId="8070"/>
    <cellStyle name="Comma 26 2" xfId="10178"/>
    <cellStyle name="Comma 26 2 2" xfId="14746"/>
    <cellStyle name="Comma 26 2 2 2" xfId="22279"/>
    <cellStyle name="Comma 26 2 2 2 2" xfId="32316"/>
    <cellStyle name="Comma 26 2 2 3" xfId="28807"/>
    <cellStyle name="Comma 26 2 3" xfId="21093"/>
    <cellStyle name="Comma 26 2 3 2" xfId="31139"/>
    <cellStyle name="Comma 26 2 4" xfId="26302"/>
    <cellStyle name="Comma 26 3" xfId="9509"/>
    <cellStyle name="Comma 26 3 2" xfId="14113"/>
    <cellStyle name="Comma 26 3 2 2" xfId="28174"/>
    <cellStyle name="Comma 26 3 3" xfId="21683"/>
    <cellStyle name="Comma 26 3 3 2" xfId="31723"/>
    <cellStyle name="Comma 26 3 4" xfId="25669"/>
    <cellStyle name="Comma 26 4" xfId="12946"/>
    <cellStyle name="Comma 26 4 2" xfId="27311"/>
    <cellStyle name="Comma 26 5" xfId="23908"/>
    <cellStyle name="Comma 26 5 2" xfId="33944"/>
    <cellStyle name="Comma 26 6" xfId="25144"/>
    <cellStyle name="Comma 260" xfId="8071"/>
    <cellStyle name="Comma 260 2" xfId="10636"/>
    <cellStyle name="Comma 260 2 2" xfId="15204"/>
    <cellStyle name="Comma 260 2 2 2" xfId="22737"/>
    <cellStyle name="Comma 260 2 2 2 2" xfId="32773"/>
    <cellStyle name="Comma 260 2 2 3" xfId="29265"/>
    <cellStyle name="Comma 260 2 3" xfId="21551"/>
    <cellStyle name="Comma 260 2 3 2" xfId="31596"/>
    <cellStyle name="Comma 260 2 4" xfId="26760"/>
    <cellStyle name="Comma 260 3" xfId="9967"/>
    <cellStyle name="Comma 260 3 2" xfId="14571"/>
    <cellStyle name="Comma 260 3 2 2" xfId="28632"/>
    <cellStyle name="Comma 260 3 3" xfId="22141"/>
    <cellStyle name="Comma 260 3 3 2" xfId="32180"/>
    <cellStyle name="Comma 260 3 4" xfId="26127"/>
    <cellStyle name="Comma 260 4" xfId="12947"/>
    <cellStyle name="Comma 260 4 2" xfId="27312"/>
    <cellStyle name="Comma 260 5" xfId="24348"/>
    <cellStyle name="Comma 260 5 2" xfId="34384"/>
    <cellStyle name="Comma 260 6" xfId="25145"/>
    <cellStyle name="Comma 261" xfId="8072"/>
    <cellStyle name="Comma 261 2" xfId="10641"/>
    <cellStyle name="Comma 261 2 2" xfId="15209"/>
    <cellStyle name="Comma 261 2 2 2" xfId="22742"/>
    <cellStyle name="Comma 261 2 2 2 2" xfId="32778"/>
    <cellStyle name="Comma 261 2 2 3" xfId="29270"/>
    <cellStyle name="Comma 261 2 3" xfId="21556"/>
    <cellStyle name="Comma 261 2 3 2" xfId="31601"/>
    <cellStyle name="Comma 261 2 4" xfId="26765"/>
    <cellStyle name="Comma 261 3" xfId="9972"/>
    <cellStyle name="Comma 261 3 2" xfId="14576"/>
    <cellStyle name="Comma 261 3 2 2" xfId="28637"/>
    <cellStyle name="Comma 261 3 3" xfId="22146"/>
    <cellStyle name="Comma 261 3 3 2" xfId="32185"/>
    <cellStyle name="Comma 261 3 4" xfId="26132"/>
    <cellStyle name="Comma 261 4" xfId="12948"/>
    <cellStyle name="Comma 261 4 2" xfId="27313"/>
    <cellStyle name="Comma 261 5" xfId="24353"/>
    <cellStyle name="Comma 261 5 2" xfId="34389"/>
    <cellStyle name="Comma 261 6" xfId="25146"/>
    <cellStyle name="Comma 262" xfId="8073"/>
    <cellStyle name="Comma 262 2" xfId="10634"/>
    <cellStyle name="Comma 262 2 2" xfId="15202"/>
    <cellStyle name="Comma 262 2 2 2" xfId="22735"/>
    <cellStyle name="Comma 262 2 2 2 2" xfId="32771"/>
    <cellStyle name="Comma 262 2 2 3" xfId="29263"/>
    <cellStyle name="Comma 262 2 3" xfId="21549"/>
    <cellStyle name="Comma 262 2 3 2" xfId="31594"/>
    <cellStyle name="Comma 262 2 4" xfId="26758"/>
    <cellStyle name="Comma 262 3" xfId="9965"/>
    <cellStyle name="Comma 262 3 2" xfId="14569"/>
    <cellStyle name="Comma 262 3 2 2" xfId="28630"/>
    <cellStyle name="Comma 262 3 3" xfId="22139"/>
    <cellStyle name="Comma 262 3 3 2" xfId="32178"/>
    <cellStyle name="Comma 262 3 4" xfId="26125"/>
    <cellStyle name="Comma 262 4" xfId="12949"/>
    <cellStyle name="Comma 262 4 2" xfId="27314"/>
    <cellStyle name="Comma 262 5" xfId="24346"/>
    <cellStyle name="Comma 262 5 2" xfId="34382"/>
    <cellStyle name="Comma 262 6" xfId="25147"/>
    <cellStyle name="Comma 263" xfId="8074"/>
    <cellStyle name="Comma 263 2" xfId="10643"/>
    <cellStyle name="Comma 263 2 2" xfId="15211"/>
    <cellStyle name="Comma 263 2 2 2" xfId="22744"/>
    <cellStyle name="Comma 263 2 2 2 2" xfId="32780"/>
    <cellStyle name="Comma 263 2 2 3" xfId="29272"/>
    <cellStyle name="Comma 263 2 3" xfId="21558"/>
    <cellStyle name="Comma 263 2 3 2" xfId="31603"/>
    <cellStyle name="Comma 263 2 4" xfId="26767"/>
    <cellStyle name="Comma 263 3" xfId="9974"/>
    <cellStyle name="Comma 263 3 2" xfId="14578"/>
    <cellStyle name="Comma 263 3 2 2" xfId="28639"/>
    <cellStyle name="Comma 263 3 3" xfId="22148"/>
    <cellStyle name="Comma 263 3 3 2" xfId="32187"/>
    <cellStyle name="Comma 263 3 4" xfId="26134"/>
    <cellStyle name="Comma 263 4" xfId="12950"/>
    <cellStyle name="Comma 263 4 2" xfId="27315"/>
    <cellStyle name="Comma 263 5" xfId="24355"/>
    <cellStyle name="Comma 263 5 2" xfId="34391"/>
    <cellStyle name="Comma 263 6" xfId="25148"/>
    <cellStyle name="Comma 264" xfId="8075"/>
    <cellStyle name="Comma 264 2" xfId="10646"/>
    <cellStyle name="Comma 264 2 2" xfId="15214"/>
    <cellStyle name="Comma 264 2 2 2" xfId="22747"/>
    <cellStyle name="Comma 264 2 2 2 2" xfId="32783"/>
    <cellStyle name="Comma 264 2 2 3" xfId="29275"/>
    <cellStyle name="Comma 264 2 3" xfId="21561"/>
    <cellStyle name="Comma 264 2 3 2" xfId="31606"/>
    <cellStyle name="Comma 264 2 4" xfId="26770"/>
    <cellStyle name="Comma 264 3" xfId="9977"/>
    <cellStyle name="Comma 264 3 2" xfId="14581"/>
    <cellStyle name="Comma 264 3 2 2" xfId="28642"/>
    <cellStyle name="Comma 264 3 3" xfId="22151"/>
    <cellStyle name="Comma 264 3 3 2" xfId="32190"/>
    <cellStyle name="Comma 264 3 4" xfId="26137"/>
    <cellStyle name="Comma 264 4" xfId="12951"/>
    <cellStyle name="Comma 264 4 2" xfId="27316"/>
    <cellStyle name="Comma 264 5" xfId="24358"/>
    <cellStyle name="Comma 264 5 2" xfId="34394"/>
    <cellStyle name="Comma 264 6" xfId="25149"/>
    <cellStyle name="Comma 265" xfId="8076"/>
    <cellStyle name="Comma 265 2" xfId="10650"/>
    <cellStyle name="Comma 265 2 2" xfId="15218"/>
    <cellStyle name="Comma 265 2 2 2" xfId="22751"/>
    <cellStyle name="Comma 265 2 2 2 2" xfId="32787"/>
    <cellStyle name="Comma 265 2 2 3" xfId="29279"/>
    <cellStyle name="Comma 265 2 3" xfId="21565"/>
    <cellStyle name="Comma 265 2 3 2" xfId="31610"/>
    <cellStyle name="Comma 265 2 4" xfId="26774"/>
    <cellStyle name="Comma 265 3" xfId="9981"/>
    <cellStyle name="Comma 265 3 2" xfId="14585"/>
    <cellStyle name="Comma 265 3 2 2" xfId="28646"/>
    <cellStyle name="Comma 265 3 3" xfId="22155"/>
    <cellStyle name="Comma 265 3 3 2" xfId="32194"/>
    <cellStyle name="Comma 265 3 4" xfId="26141"/>
    <cellStyle name="Comma 265 4" xfId="12952"/>
    <cellStyle name="Comma 265 4 2" xfId="27317"/>
    <cellStyle name="Comma 265 5" xfId="24362"/>
    <cellStyle name="Comma 265 5 2" xfId="34398"/>
    <cellStyle name="Comma 265 6" xfId="25150"/>
    <cellStyle name="Comma 266" xfId="8077"/>
    <cellStyle name="Comma 266 2" xfId="10633"/>
    <cellStyle name="Comma 266 2 2" xfId="15201"/>
    <cellStyle name="Comma 266 2 2 2" xfId="22734"/>
    <cellStyle name="Comma 266 2 2 2 2" xfId="32770"/>
    <cellStyle name="Comma 266 2 2 3" xfId="29262"/>
    <cellStyle name="Comma 266 2 3" xfId="21548"/>
    <cellStyle name="Comma 266 2 3 2" xfId="31593"/>
    <cellStyle name="Comma 266 2 4" xfId="26757"/>
    <cellStyle name="Comma 266 3" xfId="9964"/>
    <cellStyle name="Comma 266 3 2" xfId="14568"/>
    <cellStyle name="Comma 266 3 2 2" xfId="28629"/>
    <cellStyle name="Comma 266 3 3" xfId="22138"/>
    <cellStyle name="Comma 266 3 3 2" xfId="32177"/>
    <cellStyle name="Comma 266 3 4" xfId="26124"/>
    <cellStyle name="Comma 266 4" xfId="12953"/>
    <cellStyle name="Comma 266 4 2" xfId="27318"/>
    <cellStyle name="Comma 266 5" xfId="24345"/>
    <cellStyle name="Comma 266 5 2" xfId="34381"/>
    <cellStyle name="Comma 266 6" xfId="25151"/>
    <cellStyle name="Comma 267" xfId="8078"/>
    <cellStyle name="Comma 267 2" xfId="10651"/>
    <cellStyle name="Comma 267 2 2" xfId="15219"/>
    <cellStyle name="Comma 267 2 2 2" xfId="22752"/>
    <cellStyle name="Comma 267 2 2 2 2" xfId="32788"/>
    <cellStyle name="Comma 267 2 2 3" xfId="29280"/>
    <cellStyle name="Comma 267 2 3" xfId="21566"/>
    <cellStyle name="Comma 267 2 3 2" xfId="31611"/>
    <cellStyle name="Comma 267 2 4" xfId="26775"/>
    <cellStyle name="Comma 267 3" xfId="9982"/>
    <cellStyle name="Comma 267 3 2" xfId="14586"/>
    <cellStyle name="Comma 267 3 2 2" xfId="28647"/>
    <cellStyle name="Comma 267 3 3" xfId="22156"/>
    <cellStyle name="Comma 267 3 3 2" xfId="32195"/>
    <cellStyle name="Comma 267 3 4" xfId="26142"/>
    <cellStyle name="Comma 267 4" xfId="12954"/>
    <cellStyle name="Comma 267 4 2" xfId="27319"/>
    <cellStyle name="Comma 267 5" xfId="24363"/>
    <cellStyle name="Comma 267 5 2" xfId="34399"/>
    <cellStyle name="Comma 267 6" xfId="25152"/>
    <cellStyle name="Comma 268" xfId="8079"/>
    <cellStyle name="Comma 268 2" xfId="10645"/>
    <cellStyle name="Comma 268 2 2" xfId="15213"/>
    <cellStyle name="Comma 268 2 2 2" xfId="22746"/>
    <cellStyle name="Comma 268 2 2 2 2" xfId="32782"/>
    <cellStyle name="Comma 268 2 2 3" xfId="29274"/>
    <cellStyle name="Comma 268 2 3" xfId="21560"/>
    <cellStyle name="Comma 268 2 3 2" xfId="31605"/>
    <cellStyle name="Comma 268 2 4" xfId="26769"/>
    <cellStyle name="Comma 268 3" xfId="9976"/>
    <cellStyle name="Comma 268 3 2" xfId="14580"/>
    <cellStyle name="Comma 268 3 2 2" xfId="28641"/>
    <cellStyle name="Comma 268 3 3" xfId="22150"/>
    <cellStyle name="Comma 268 3 3 2" xfId="32189"/>
    <cellStyle name="Comma 268 3 4" xfId="26136"/>
    <cellStyle name="Comma 268 4" xfId="12955"/>
    <cellStyle name="Comma 268 4 2" xfId="27320"/>
    <cellStyle name="Comma 268 5" xfId="24357"/>
    <cellStyle name="Comma 268 5 2" xfId="34393"/>
    <cellStyle name="Comma 268 6" xfId="25153"/>
    <cellStyle name="Comma 269" xfId="8080"/>
    <cellStyle name="Comma 269 2" xfId="10630"/>
    <cellStyle name="Comma 269 2 2" xfId="15198"/>
    <cellStyle name="Comma 269 2 2 2" xfId="22731"/>
    <cellStyle name="Comma 269 2 2 2 2" xfId="32767"/>
    <cellStyle name="Comma 269 2 2 3" xfId="29259"/>
    <cellStyle name="Comma 269 2 3" xfId="21545"/>
    <cellStyle name="Comma 269 2 3 2" xfId="31590"/>
    <cellStyle name="Comma 269 2 4" xfId="26754"/>
    <cellStyle name="Comma 269 3" xfId="9961"/>
    <cellStyle name="Comma 269 3 2" xfId="14565"/>
    <cellStyle name="Comma 269 3 2 2" xfId="28626"/>
    <cellStyle name="Comma 269 3 3" xfId="22135"/>
    <cellStyle name="Comma 269 3 3 2" xfId="32174"/>
    <cellStyle name="Comma 269 3 4" xfId="26121"/>
    <cellStyle name="Comma 269 4" xfId="12956"/>
    <cellStyle name="Comma 269 4 2" xfId="27321"/>
    <cellStyle name="Comma 269 5" xfId="24342"/>
    <cellStyle name="Comma 269 5 2" xfId="34378"/>
    <cellStyle name="Comma 269 6" xfId="25154"/>
    <cellStyle name="Comma 27" xfId="8081"/>
    <cellStyle name="Comma 27 2" xfId="10180"/>
    <cellStyle name="Comma 27 2 2" xfId="14748"/>
    <cellStyle name="Comma 27 2 2 2" xfId="22281"/>
    <cellStyle name="Comma 27 2 2 2 2" xfId="32318"/>
    <cellStyle name="Comma 27 2 2 3" xfId="28809"/>
    <cellStyle name="Comma 27 2 3" xfId="21095"/>
    <cellStyle name="Comma 27 2 3 2" xfId="31141"/>
    <cellStyle name="Comma 27 2 4" xfId="26304"/>
    <cellStyle name="Comma 27 3" xfId="9511"/>
    <cellStyle name="Comma 27 3 2" xfId="14115"/>
    <cellStyle name="Comma 27 3 2 2" xfId="28176"/>
    <cellStyle name="Comma 27 3 3" xfId="21685"/>
    <cellStyle name="Comma 27 3 3 2" xfId="31725"/>
    <cellStyle name="Comma 27 3 4" xfId="25671"/>
    <cellStyle name="Comma 27 4" xfId="12957"/>
    <cellStyle name="Comma 27 4 2" xfId="27322"/>
    <cellStyle name="Comma 27 5" xfId="23910"/>
    <cellStyle name="Comma 27 5 2" xfId="33946"/>
    <cellStyle name="Comma 27 6" xfId="25155"/>
    <cellStyle name="Comma 270" xfId="8082"/>
    <cellStyle name="Comma 270 2" xfId="10653"/>
    <cellStyle name="Comma 270 2 2" xfId="15221"/>
    <cellStyle name="Comma 270 2 2 2" xfId="22754"/>
    <cellStyle name="Comma 270 2 2 2 2" xfId="32790"/>
    <cellStyle name="Comma 270 2 2 3" xfId="29282"/>
    <cellStyle name="Comma 270 2 3" xfId="21568"/>
    <cellStyle name="Comma 270 2 3 2" xfId="31613"/>
    <cellStyle name="Comma 270 2 4" xfId="26777"/>
    <cellStyle name="Comma 270 3" xfId="9984"/>
    <cellStyle name="Comma 270 3 2" xfId="14588"/>
    <cellStyle name="Comma 270 3 2 2" xfId="28649"/>
    <cellStyle name="Comma 270 3 3" xfId="22158"/>
    <cellStyle name="Comma 270 3 3 2" xfId="32197"/>
    <cellStyle name="Comma 270 3 4" xfId="26144"/>
    <cellStyle name="Comma 270 4" xfId="12958"/>
    <cellStyle name="Comma 270 4 2" xfId="27323"/>
    <cellStyle name="Comma 270 5" xfId="24365"/>
    <cellStyle name="Comma 270 5 2" xfId="34401"/>
    <cellStyle name="Comma 270 6" xfId="25156"/>
    <cellStyle name="Comma 271" xfId="8083"/>
    <cellStyle name="Comma 271 2" xfId="10631"/>
    <cellStyle name="Comma 271 2 2" xfId="15199"/>
    <cellStyle name="Comma 271 2 2 2" xfId="22732"/>
    <cellStyle name="Comma 271 2 2 2 2" xfId="32768"/>
    <cellStyle name="Comma 271 2 2 3" xfId="29260"/>
    <cellStyle name="Comma 271 2 3" xfId="21546"/>
    <cellStyle name="Comma 271 2 3 2" xfId="31591"/>
    <cellStyle name="Comma 271 2 4" xfId="26755"/>
    <cellStyle name="Comma 271 3" xfId="9962"/>
    <cellStyle name="Comma 271 3 2" xfId="14566"/>
    <cellStyle name="Comma 271 3 2 2" xfId="28627"/>
    <cellStyle name="Comma 271 3 3" xfId="22136"/>
    <cellStyle name="Comma 271 3 3 2" xfId="32175"/>
    <cellStyle name="Comma 271 3 4" xfId="26122"/>
    <cellStyle name="Comma 271 4" xfId="12959"/>
    <cellStyle name="Comma 271 4 2" xfId="27324"/>
    <cellStyle name="Comma 271 5" xfId="24343"/>
    <cellStyle name="Comma 271 5 2" xfId="34379"/>
    <cellStyle name="Comma 271 6" xfId="25157"/>
    <cellStyle name="Comma 272" xfId="10055"/>
    <cellStyle name="Comma 272 2" xfId="14637"/>
    <cellStyle name="Comma 272 2 2" xfId="20979"/>
    <cellStyle name="Comma 272 2 2 2" xfId="31032"/>
    <cellStyle name="Comma 272 2 3" xfId="28698"/>
    <cellStyle name="Comma 272 3" xfId="20983"/>
    <cellStyle name="Comma 272 3 2" xfId="31036"/>
    <cellStyle name="Comma 272 4" xfId="26193"/>
    <cellStyle name="Comma 272_Barclays International Qrtly" xfId="24740"/>
    <cellStyle name="Comma 273" xfId="10081"/>
    <cellStyle name="Comma 273 2" xfId="14654"/>
    <cellStyle name="Comma 273 2 2" xfId="22181"/>
    <cellStyle name="Comma 273 2 2 2" xfId="32219"/>
    <cellStyle name="Comma 273 2 3" xfId="28715"/>
    <cellStyle name="Comma 273 3" xfId="20989"/>
    <cellStyle name="Comma 273 3 2" xfId="31042"/>
    <cellStyle name="Comma 273 4" xfId="26210"/>
    <cellStyle name="Comma 273_Barclays International Qrtly" xfId="24741"/>
    <cellStyle name="Comma 274" xfId="10042"/>
    <cellStyle name="Comma 274 2" xfId="14631"/>
    <cellStyle name="Comma 274 2 2" xfId="22163"/>
    <cellStyle name="Comma 274 2 2 2" xfId="32202"/>
    <cellStyle name="Comma 274 2 3" xfId="28692"/>
    <cellStyle name="Comma 274 3" xfId="20988"/>
    <cellStyle name="Comma 274 3 2" xfId="31041"/>
    <cellStyle name="Comma 274 4" xfId="26187"/>
    <cellStyle name="Comma 274_Barclays International Qrtly" xfId="24742"/>
    <cellStyle name="Comma 275" xfId="9275"/>
    <cellStyle name="Comma 275 2" xfId="13967"/>
    <cellStyle name="Comma 275 2 2" xfId="28028"/>
    <cellStyle name="Comma 275 3" xfId="20981"/>
    <cellStyle name="Comma 275 3 2" xfId="31034"/>
    <cellStyle name="Comma 275 4" xfId="25523"/>
    <cellStyle name="Comma 275_Barclays International Qrtly" xfId="24743"/>
    <cellStyle name="Comma 276" xfId="9301"/>
    <cellStyle name="Comma 276 2" xfId="13990"/>
    <cellStyle name="Comma 276 2 2" xfId="28051"/>
    <cellStyle name="Comma 276 3" xfId="20873"/>
    <cellStyle name="Comma 276 3 2" xfId="30930"/>
    <cellStyle name="Comma 276 4" xfId="25546"/>
    <cellStyle name="Comma 276_Barclays International Qrtly" xfId="24744"/>
    <cellStyle name="Comma 277" xfId="9281"/>
    <cellStyle name="Comma 277 2" xfId="13972"/>
    <cellStyle name="Comma 277 2 2" xfId="28033"/>
    <cellStyle name="Comma 277 3" xfId="25528"/>
    <cellStyle name="Comma 277_Barclays International Qrtly" xfId="24745"/>
    <cellStyle name="Comma 278" xfId="10672"/>
    <cellStyle name="Comma 278 2" xfId="15238"/>
    <cellStyle name="Comma 278 2 2" xfId="29299"/>
    <cellStyle name="Comma 278 3" xfId="26794"/>
    <cellStyle name="Comma 278_Barclays International Qrtly" xfId="24746"/>
    <cellStyle name="Comma 279" xfId="9365"/>
    <cellStyle name="Comma 279 2" xfId="14023"/>
    <cellStyle name="Comma 279 2 2" xfId="28084"/>
    <cellStyle name="Comma 279 3" xfId="25579"/>
    <cellStyle name="Comma 279_Barclays International Qrtly" xfId="24747"/>
    <cellStyle name="Comma 28" xfId="8084"/>
    <cellStyle name="Comma 28 2" xfId="10182"/>
    <cellStyle name="Comma 28 2 2" xfId="14750"/>
    <cellStyle name="Comma 28 2 2 2" xfId="22283"/>
    <cellStyle name="Comma 28 2 2 2 2" xfId="32320"/>
    <cellStyle name="Comma 28 2 2 3" xfId="28811"/>
    <cellStyle name="Comma 28 2 3" xfId="21097"/>
    <cellStyle name="Comma 28 2 3 2" xfId="31143"/>
    <cellStyle name="Comma 28 2 4" xfId="26306"/>
    <cellStyle name="Comma 28 3" xfId="9513"/>
    <cellStyle name="Comma 28 3 2" xfId="14117"/>
    <cellStyle name="Comma 28 3 2 2" xfId="28178"/>
    <cellStyle name="Comma 28 3 3" xfId="21687"/>
    <cellStyle name="Comma 28 3 3 2" xfId="31727"/>
    <cellStyle name="Comma 28 3 4" xfId="25673"/>
    <cellStyle name="Comma 28 4" xfId="12960"/>
    <cellStyle name="Comma 28 4 2" xfId="27325"/>
    <cellStyle name="Comma 28 5" xfId="23912"/>
    <cellStyle name="Comma 28 5 2" xfId="33948"/>
    <cellStyle name="Comma 28 6" xfId="25158"/>
    <cellStyle name="Comma 280" xfId="9338"/>
    <cellStyle name="Comma 280 2" xfId="14020"/>
    <cellStyle name="Comma 280 2 2" xfId="28081"/>
    <cellStyle name="Comma 280 3" xfId="25576"/>
    <cellStyle name="Comma 280_Barclays International Qrtly" xfId="24748"/>
    <cellStyle name="Comma 281" xfId="10675"/>
    <cellStyle name="Comma 281 2" xfId="15241"/>
    <cellStyle name="Comma 281 2 2" xfId="29302"/>
    <cellStyle name="Comma 281 3" xfId="26797"/>
    <cellStyle name="Comma 281 4" xfId="34726"/>
    <cellStyle name="Comma 281_Barclays International Qrtly" xfId="24749"/>
    <cellStyle name="Comma 282" xfId="10689"/>
    <cellStyle name="Comma 282 2" xfId="15243"/>
    <cellStyle name="Comma 282 2 2" xfId="29304"/>
    <cellStyle name="Comma 282 3" xfId="26799"/>
    <cellStyle name="Comma 282_Barclays International Qrtly" xfId="24750"/>
    <cellStyle name="Comma 283" xfId="10718"/>
    <cellStyle name="Comma 283 2" xfId="15253"/>
    <cellStyle name="Comma 283 2 2" xfId="29314"/>
    <cellStyle name="Comma 283 3" xfId="26809"/>
    <cellStyle name="Comma 283 4" xfId="34736"/>
    <cellStyle name="Comma 283_Barclays International Qrtly" xfId="24751"/>
    <cellStyle name="Comma 284" xfId="10740"/>
    <cellStyle name="Comma 284 2" xfId="15271"/>
    <cellStyle name="Comma 284 2 2" xfId="29332"/>
    <cellStyle name="Comma 284 3" xfId="26827"/>
    <cellStyle name="Comma 285" xfId="10767"/>
    <cellStyle name="Comma 285 2" xfId="15297"/>
    <cellStyle name="Comma 285 2 2" xfId="29358"/>
    <cellStyle name="Comma 285 3" xfId="26853"/>
    <cellStyle name="Comma 285_Barclays International Qrtly" xfId="24752"/>
    <cellStyle name="Comma 286" xfId="10769"/>
    <cellStyle name="Comma 286 2" xfId="15299"/>
    <cellStyle name="Comma 286 2 2" xfId="29360"/>
    <cellStyle name="Comma 286 3" xfId="26855"/>
    <cellStyle name="Comma 287" xfId="10760"/>
    <cellStyle name="Comma 287 2" xfId="15290"/>
    <cellStyle name="Comma 287 2 2" xfId="29351"/>
    <cellStyle name="Comma 287 3" xfId="26846"/>
    <cellStyle name="Comma 288" xfId="10772"/>
    <cellStyle name="Comma 288 2" xfId="15302"/>
    <cellStyle name="Comma 288 2 2" xfId="29363"/>
    <cellStyle name="Comma 288 3" xfId="26858"/>
    <cellStyle name="Comma 289" xfId="10766"/>
    <cellStyle name="Comma 289 2" xfId="15296"/>
    <cellStyle name="Comma 289 2 2" xfId="29357"/>
    <cellStyle name="Comma 289 3" xfId="26852"/>
    <cellStyle name="Comma 29" xfId="8085"/>
    <cellStyle name="Comma 29 2" xfId="10184"/>
    <cellStyle name="Comma 29 2 2" xfId="14752"/>
    <cellStyle name="Comma 29 2 2 2" xfId="22285"/>
    <cellStyle name="Comma 29 2 2 2 2" xfId="32322"/>
    <cellStyle name="Comma 29 2 2 3" xfId="28813"/>
    <cellStyle name="Comma 29 2 3" xfId="21099"/>
    <cellStyle name="Comma 29 2 3 2" xfId="31145"/>
    <cellStyle name="Comma 29 2 4" xfId="26308"/>
    <cellStyle name="Comma 29 3" xfId="9515"/>
    <cellStyle name="Comma 29 3 2" xfId="14119"/>
    <cellStyle name="Comma 29 3 2 2" xfId="28180"/>
    <cellStyle name="Comma 29 3 3" xfId="21689"/>
    <cellStyle name="Comma 29 3 3 2" xfId="31729"/>
    <cellStyle name="Comma 29 3 4" xfId="25675"/>
    <cellStyle name="Comma 29 4" xfId="12961"/>
    <cellStyle name="Comma 29 4 2" xfId="27326"/>
    <cellStyle name="Comma 29 5" xfId="23914"/>
    <cellStyle name="Comma 29 5 2" xfId="33950"/>
    <cellStyle name="Comma 29 6" xfId="25159"/>
    <cellStyle name="Comma 290" xfId="10742"/>
    <cellStyle name="Comma 290 2" xfId="15273"/>
    <cellStyle name="Comma 290 2 2" xfId="29334"/>
    <cellStyle name="Comma 290 3" xfId="26829"/>
    <cellStyle name="Comma 291" xfId="10773"/>
    <cellStyle name="Comma 291 2" xfId="15303"/>
    <cellStyle name="Comma 291 2 2" xfId="29364"/>
    <cellStyle name="Comma 291 3" xfId="26859"/>
    <cellStyle name="Comma 292" xfId="10757"/>
    <cellStyle name="Comma 292 2" xfId="15287"/>
    <cellStyle name="Comma 292 2 2" xfId="29348"/>
    <cellStyle name="Comma 292 3" xfId="26843"/>
    <cellStyle name="Comma 293" xfId="10744"/>
    <cellStyle name="Comma 293 2" xfId="15274"/>
    <cellStyle name="Comma 293 2 2" xfId="29335"/>
    <cellStyle name="Comma 293 3" xfId="26830"/>
    <cellStyle name="Comma 294" xfId="10749"/>
    <cellStyle name="Comma 294 2" xfId="15279"/>
    <cellStyle name="Comma 294 2 2" xfId="29340"/>
    <cellStyle name="Comma 294 3" xfId="26835"/>
    <cellStyle name="Comma 295" xfId="10761"/>
    <cellStyle name="Comma 295 2" xfId="15291"/>
    <cellStyle name="Comma 295 2 2" xfId="29352"/>
    <cellStyle name="Comma 295 3" xfId="26847"/>
    <cellStyle name="Comma 296" xfId="10762"/>
    <cellStyle name="Comma 296 2" xfId="15292"/>
    <cellStyle name="Comma 296 2 2" xfId="29353"/>
    <cellStyle name="Comma 296 3" xfId="26848"/>
    <cellStyle name="Comma 297" xfId="10755"/>
    <cellStyle name="Comma 297 2" xfId="15285"/>
    <cellStyle name="Comma 297 2 2" xfId="29346"/>
    <cellStyle name="Comma 297 3" xfId="26841"/>
    <cellStyle name="Comma 298" xfId="10752"/>
    <cellStyle name="Comma 298 2" xfId="15282"/>
    <cellStyle name="Comma 298 2 2" xfId="29343"/>
    <cellStyle name="Comma 298 3" xfId="26838"/>
    <cellStyle name="Comma 299" xfId="10776"/>
    <cellStyle name="Comma 299 2" xfId="15306"/>
    <cellStyle name="Comma 299 2 2" xfId="29367"/>
    <cellStyle name="Comma 299 3" xfId="26862"/>
    <cellStyle name="Comma 3" xfId="2509"/>
    <cellStyle name="Comma 3 10" xfId="24853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2 2 2" xfId="32395"/>
    <cellStyle name="Comma 3 2 2 2 2 3" xfId="28886"/>
    <cellStyle name="Comma 3 2 2 2 3" xfId="18490"/>
    <cellStyle name="Comma 3 2 2 2 3 2" xfId="30618"/>
    <cellStyle name="Comma 3 2 2 2 4" xfId="21172"/>
    <cellStyle name="Comma 3 2 2 2 4 2" xfId="31218"/>
    <cellStyle name="Comma 3 2 2 2 5" xfId="26381"/>
    <cellStyle name="Comma 3 2 2 3" xfId="9588"/>
    <cellStyle name="Comma 3 2 2 3 2" xfId="14192"/>
    <cellStyle name="Comma 3 2 2 3 2 2" xfId="28253"/>
    <cellStyle name="Comma 3 2 2 3 3" xfId="21762"/>
    <cellStyle name="Comma 3 2 2 3 3 2" xfId="31802"/>
    <cellStyle name="Comma 3 2 2 3 4" xfId="25748"/>
    <cellStyle name="Comma 3 2 2 4" xfId="18419"/>
    <cellStyle name="Comma 3 2 2 4 2" xfId="30547"/>
    <cellStyle name="Comma 3 2 2 5" xfId="24414"/>
    <cellStyle name="Comma 3 2 2 5 2" xfId="34450"/>
    <cellStyle name="Comma 3 2 2 6" xfId="25503"/>
    <cellStyle name="Comma 3 2 3" xfId="10034"/>
    <cellStyle name="Comma 3 2 3 2" xfId="14624"/>
    <cellStyle name="Comma 3 2 3 2 2" xfId="22194"/>
    <cellStyle name="Comma 3 2 3 2 2 2" xfId="32232"/>
    <cellStyle name="Comma 3 2 3 2 3" xfId="28685"/>
    <cellStyle name="Comma 3 2 3 3" xfId="18471"/>
    <cellStyle name="Comma 3 2 3 3 2" xfId="30599"/>
    <cellStyle name="Comma 3 2 3 4" xfId="21002"/>
    <cellStyle name="Comma 3 2 3 4 2" xfId="31055"/>
    <cellStyle name="Comma 3 2 3 5" xfId="26180"/>
    <cellStyle name="Comma 3 2 4" xfId="9314"/>
    <cellStyle name="Comma 3 2 4 2" xfId="14003"/>
    <cellStyle name="Comma 3 2 4 2 2" xfId="28064"/>
    <cellStyle name="Comma 3 2 4 3" xfId="21581"/>
    <cellStyle name="Comma 3 2 4 3 2" xfId="31623"/>
    <cellStyle name="Comma 3 2 4 4" xfId="25559"/>
    <cellStyle name="Comma 3 2 5" xfId="18352"/>
    <cellStyle name="Comma 3 2 5 2" xfId="20907"/>
    <cellStyle name="Comma 3 2 5 2 2" xfId="30964"/>
    <cellStyle name="Comma 3 2 5 3" xfId="30480"/>
    <cellStyle name="Comma 3 2 6" xfId="11806"/>
    <cellStyle name="Comma 3 2 6 2" xfId="27040"/>
    <cellStyle name="Comma 3 2 7" xfId="23811"/>
    <cellStyle name="Comma 3 2 7 2" xfId="33847"/>
    <cellStyle name="Comma 3 2 8" xfId="24894"/>
    <cellStyle name="Comma 3 3" xfId="3840"/>
    <cellStyle name="Comma 3 3 2" xfId="10096"/>
    <cellStyle name="Comma 3 3 2 2" xfId="10859"/>
    <cellStyle name="Comma 3 3 2 2 2" xfId="18027"/>
    <cellStyle name="Comma 3 3 2 2 2 2" xfId="30301"/>
    <cellStyle name="Comma 3 3 2 2 3" xfId="13548"/>
    <cellStyle name="Comma 3 3 2 2 3 2" xfId="27789"/>
    <cellStyle name="Comma 3 3 2 2 4" xfId="26939"/>
    <cellStyle name="Comma 3 3 2 3" xfId="14666"/>
    <cellStyle name="Comma 3 3 2 3 2" xfId="28727"/>
    <cellStyle name="Comma 3 3 2 4" xfId="26222"/>
    <cellStyle name="Comma 3 3 3" xfId="9372"/>
    <cellStyle name="Comma 3 3 3 2" xfId="14029"/>
    <cellStyle name="Comma 3 3 3 2 2" xfId="28090"/>
    <cellStyle name="Comma 3 3 3 3" xfId="21608"/>
    <cellStyle name="Comma 3 3 3 3 2" xfId="31649"/>
    <cellStyle name="Comma 3 3 3 4" xfId="25585"/>
    <cellStyle name="Comma 3 3 4" xfId="18371"/>
    <cellStyle name="Comma 3 3 4 2" xfId="20927"/>
    <cellStyle name="Comma 3 3 4 2 2" xfId="30983"/>
    <cellStyle name="Comma 3 3 4 3" xfId="30499"/>
    <cellStyle name="Comma 3 3 5" xfId="11823"/>
    <cellStyle name="Comma 3 3 5 2" xfId="27056"/>
    <cellStyle name="Comma 3 3 6" xfId="23836"/>
    <cellStyle name="Comma 3 3 6 2" xfId="33872"/>
    <cellStyle name="Comma 3 3 7" xfId="24910"/>
    <cellStyle name="Comma 3 4" xfId="3857"/>
    <cellStyle name="Comma 3 4 2" xfId="9993"/>
    <cellStyle name="Comma 3 4 2 2" xfId="10876"/>
    <cellStyle name="Comma 3 4 2 2 2" xfId="18442"/>
    <cellStyle name="Comma 3 4 2 2 2 2" xfId="30570"/>
    <cellStyle name="Comma 3 4 2 2 3" xfId="13563"/>
    <cellStyle name="Comma 3 4 2 2 3 2" xfId="27804"/>
    <cellStyle name="Comma 3 4 2 2 4" xfId="26954"/>
    <cellStyle name="Comma 3 4 2 3" xfId="14594"/>
    <cellStyle name="Comma 3 4 2 3 2" xfId="28655"/>
    <cellStyle name="Comma 3 4 2 4" xfId="26150"/>
    <cellStyle name="Comma 3 4 3" xfId="18009"/>
    <cellStyle name="Comma 3 4 3 2" xfId="18506"/>
    <cellStyle name="Comma 3 4 3 2 2" xfId="30633"/>
    <cellStyle name="Comma 3 4 3 3" xfId="22760"/>
    <cellStyle name="Comma 3 4 3 3 2" xfId="32796"/>
    <cellStyle name="Comma 3 4 3 4" xfId="30283"/>
    <cellStyle name="Comma 3 4 4" xfId="18390"/>
    <cellStyle name="Comma 3 4 4 2" xfId="20947"/>
    <cellStyle name="Comma 3 4 4 2 2" xfId="31002"/>
    <cellStyle name="Comma 3 4 4 3" xfId="30518"/>
    <cellStyle name="Comma 3 4 5" xfId="11835"/>
    <cellStyle name="Comma 3 4 5 2" xfId="27068"/>
    <cellStyle name="Comma 3 4 6" xfId="24385"/>
    <cellStyle name="Comma 3 4 6 2" xfId="34421"/>
    <cellStyle name="Comma 3 4 7" xfId="24923"/>
    <cellStyle name="Comma 3 5" xfId="6901"/>
    <cellStyle name="Comma 3 5 2" xfId="10018"/>
    <cellStyle name="Comma 3 5 2 2" xfId="14612"/>
    <cellStyle name="Comma 3 5 2 2 2" xfId="28673"/>
    <cellStyle name="Comma 3 5 2 3" xfId="22168"/>
    <cellStyle name="Comma 3 5 2 3 2" xfId="32207"/>
    <cellStyle name="Comma 3 5 2 4" xfId="26168"/>
    <cellStyle name="Comma 3 5 3" xfId="18405"/>
    <cellStyle name="Comma 3 5 3 2" xfId="20963"/>
    <cellStyle name="Comma 3 5 3 2 2" xfId="31017"/>
    <cellStyle name="Comma 3 5 3 3" xfId="30533"/>
    <cellStyle name="Comma 3 5 4" xfId="12561"/>
    <cellStyle name="Comma 3 5 4 2" xfId="27112"/>
    <cellStyle name="Comma 3 5 5" xfId="24372"/>
    <cellStyle name="Comma 3 5 5 2" xfId="34408"/>
    <cellStyle name="Comma 3 5 6" xfId="24945"/>
    <cellStyle name="Comma 3 6" xfId="9286"/>
    <cellStyle name="Comma 3 6 2" xfId="10834"/>
    <cellStyle name="Comma 3 6 2 2" xfId="18458"/>
    <cellStyle name="Comma 3 6 2 2 2" xfId="30586"/>
    <cellStyle name="Comma 3 6 2 3" xfId="13527"/>
    <cellStyle name="Comma 3 6 2 3 2" xfId="27768"/>
    <cellStyle name="Comma 3 6 2 4" xfId="26919"/>
    <cellStyle name="Comma 3 6 3" xfId="13977"/>
    <cellStyle name="Comma 3 6 3 2" xfId="28038"/>
    <cellStyle name="Comma 3 6 4" xfId="25533"/>
    <cellStyle name="Comma 3 7" xfId="18337"/>
    <cellStyle name="Comma 3 7 2" xfId="20892"/>
    <cellStyle name="Comma 3 7 2 2" xfId="30949"/>
    <cellStyle name="Comma 3 7 3" xfId="30465"/>
    <cellStyle name="Comma 3 8" xfId="11516"/>
    <cellStyle name="Comma 3 8 2" xfId="27014"/>
    <cellStyle name="Comma 3 9" xfId="23788"/>
    <cellStyle name="Comma 3 9 2" xfId="33824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2 2 2" xfId="32324"/>
    <cellStyle name="Comma 30 2 2 3" xfId="28815"/>
    <cellStyle name="Comma 30 2 3" xfId="21101"/>
    <cellStyle name="Comma 30 2 3 2" xfId="31147"/>
    <cellStyle name="Comma 30 2 4" xfId="26310"/>
    <cellStyle name="Comma 30 3" xfId="9517"/>
    <cellStyle name="Comma 30 3 2" xfId="14121"/>
    <cellStyle name="Comma 30 3 2 2" xfId="28182"/>
    <cellStyle name="Comma 30 3 3" xfId="21691"/>
    <cellStyle name="Comma 30 3 3 2" xfId="31731"/>
    <cellStyle name="Comma 30 3 4" xfId="25677"/>
    <cellStyle name="Comma 30 4" xfId="12962"/>
    <cellStyle name="Comma 30 4 2" xfId="27327"/>
    <cellStyle name="Comma 30 5" xfId="23916"/>
    <cellStyle name="Comma 30 5 2" xfId="33952"/>
    <cellStyle name="Comma 30 6" xfId="25160"/>
    <cellStyle name="Comma 300" xfId="10775"/>
    <cellStyle name="Comma 300 2" xfId="15305"/>
    <cellStyle name="Comma 300 2 2" xfId="29366"/>
    <cellStyle name="Comma 300 3" xfId="26861"/>
    <cellStyle name="Comma 301" xfId="10756"/>
    <cellStyle name="Comma 301 2" xfId="15286"/>
    <cellStyle name="Comma 301 2 2" xfId="29347"/>
    <cellStyle name="Comma 301 3" xfId="26842"/>
    <cellStyle name="Comma 302" xfId="10785"/>
    <cellStyle name="Comma 302 2" xfId="15315"/>
    <cellStyle name="Comma 302 2 2" xfId="29376"/>
    <cellStyle name="Comma 302 3" xfId="26871"/>
    <cellStyle name="Comma 303" xfId="10803"/>
    <cellStyle name="Comma 303 2" xfId="15333"/>
    <cellStyle name="Comma 303 2 2" xfId="29394"/>
    <cellStyle name="Comma 303 3" xfId="26889"/>
    <cellStyle name="Comma 304" xfId="10805"/>
    <cellStyle name="Comma 304 2" xfId="15335"/>
    <cellStyle name="Comma 304 2 2" xfId="29396"/>
    <cellStyle name="Comma 304 3" xfId="26891"/>
    <cellStyle name="Comma 305" xfId="15424"/>
    <cellStyle name="Comma 305 2" xfId="29485"/>
    <cellStyle name="Comma 306" xfId="15425"/>
    <cellStyle name="Comma 306 2" xfId="29486"/>
    <cellStyle name="Comma 307" xfId="15427"/>
    <cellStyle name="Comma 307 2" xfId="29488"/>
    <cellStyle name="Comma 308" xfId="15445"/>
    <cellStyle name="Comma 308 2" xfId="29506"/>
    <cellStyle name="Comma 309" xfId="15431"/>
    <cellStyle name="Comma 309 2" xfId="29492"/>
    <cellStyle name="Comma 31" xfId="8087"/>
    <cellStyle name="Comma 31 2" xfId="10164"/>
    <cellStyle name="Comma 31 2 2" xfId="14732"/>
    <cellStyle name="Comma 31 2 2 2" xfId="22265"/>
    <cellStyle name="Comma 31 2 2 2 2" xfId="32302"/>
    <cellStyle name="Comma 31 2 2 3" xfId="28793"/>
    <cellStyle name="Comma 31 2 3" xfId="21079"/>
    <cellStyle name="Comma 31 2 3 2" xfId="31125"/>
    <cellStyle name="Comma 31 2 4" xfId="26288"/>
    <cellStyle name="Comma 31 3" xfId="9491"/>
    <cellStyle name="Comma 31 3 2" xfId="14099"/>
    <cellStyle name="Comma 31 3 2 2" xfId="28160"/>
    <cellStyle name="Comma 31 3 3" xfId="21669"/>
    <cellStyle name="Comma 31 3 3 2" xfId="31709"/>
    <cellStyle name="Comma 31 3 4" xfId="25655"/>
    <cellStyle name="Comma 31 4" xfId="12963"/>
    <cellStyle name="Comma 31 4 2" xfId="27328"/>
    <cellStyle name="Comma 31 5" xfId="23894"/>
    <cellStyle name="Comma 31 5 2" xfId="33930"/>
    <cellStyle name="Comma 31 6" xfId="25161"/>
    <cellStyle name="Comma 310" xfId="15444"/>
    <cellStyle name="Comma 310 2" xfId="29505"/>
    <cellStyle name="Comma 311" xfId="15446"/>
    <cellStyle name="Comma 311 2" xfId="29507"/>
    <cellStyle name="Comma 312" xfId="15458"/>
    <cellStyle name="Comma 312 2" xfId="29519"/>
    <cellStyle name="Comma 313" xfId="15448"/>
    <cellStyle name="Comma 313 2" xfId="29509"/>
    <cellStyle name="Comma 314" xfId="15454"/>
    <cellStyle name="Comma 314 2" xfId="29515"/>
    <cellStyle name="Comma 315" xfId="15460"/>
    <cellStyle name="Comma 315 2" xfId="29521"/>
    <cellStyle name="Comma 316" xfId="15951"/>
    <cellStyle name="Comma 316 2" xfId="29613"/>
    <cellStyle name="Comma 317" xfId="15952"/>
    <cellStyle name="Comma 317 2" xfId="29614"/>
    <cellStyle name="Comma 318" xfId="15953"/>
    <cellStyle name="Comma 318 2" xfId="29615"/>
    <cellStyle name="Comma 319" xfId="15954"/>
    <cellStyle name="Comma 319 2" xfId="29616"/>
    <cellStyle name="Comma 32" xfId="8088"/>
    <cellStyle name="Comma 32 2" xfId="10188"/>
    <cellStyle name="Comma 32 2 2" xfId="14756"/>
    <cellStyle name="Comma 32 2 2 2" xfId="22289"/>
    <cellStyle name="Comma 32 2 2 2 2" xfId="32326"/>
    <cellStyle name="Comma 32 2 2 3" xfId="28817"/>
    <cellStyle name="Comma 32 2 3" xfId="21103"/>
    <cellStyle name="Comma 32 2 3 2" xfId="31149"/>
    <cellStyle name="Comma 32 2 4" xfId="26312"/>
    <cellStyle name="Comma 32 3" xfId="9519"/>
    <cellStyle name="Comma 32 3 2" xfId="14123"/>
    <cellStyle name="Comma 32 3 2 2" xfId="28184"/>
    <cellStyle name="Comma 32 3 3" xfId="21693"/>
    <cellStyle name="Comma 32 3 3 2" xfId="31733"/>
    <cellStyle name="Comma 32 3 4" xfId="25679"/>
    <cellStyle name="Comma 32 4" xfId="12964"/>
    <cellStyle name="Comma 32 4 2" xfId="27329"/>
    <cellStyle name="Comma 32 5" xfId="23918"/>
    <cellStyle name="Comma 32 5 2" xfId="33954"/>
    <cellStyle name="Comma 32 6" xfId="25162"/>
    <cellStyle name="Comma 320" xfId="15955"/>
    <cellStyle name="Comma 320 2" xfId="29617"/>
    <cellStyle name="Comma 321" xfId="15956"/>
    <cellStyle name="Comma 321 2" xfId="29618"/>
    <cellStyle name="Comma 322" xfId="15957"/>
    <cellStyle name="Comma 322 2" xfId="29619"/>
    <cellStyle name="Comma 323" xfId="15958"/>
    <cellStyle name="Comma 323 2" xfId="29620"/>
    <cellStyle name="Comma 324" xfId="15959"/>
    <cellStyle name="Comma 324 2" xfId="29621"/>
    <cellStyle name="Comma 325" xfId="17253"/>
    <cellStyle name="Comma 325 2" xfId="30069"/>
    <cellStyle name="Comma 326" xfId="17260"/>
    <cellStyle name="Comma 326 2" xfId="30070"/>
    <cellStyle name="Comma 327" xfId="17252"/>
    <cellStyle name="Comma 327 2" xfId="30068"/>
    <cellStyle name="Comma 328" xfId="17266"/>
    <cellStyle name="Comma 328 2" xfId="30073"/>
    <cellStyle name="Comma 329" xfId="17270"/>
    <cellStyle name="Comma 329 2" xfId="30075"/>
    <cellStyle name="Comma 33" xfId="8089"/>
    <cellStyle name="Comma 33 2" xfId="10190"/>
    <cellStyle name="Comma 33 2 2" xfId="14758"/>
    <cellStyle name="Comma 33 2 2 2" xfId="22291"/>
    <cellStyle name="Comma 33 2 2 2 2" xfId="32328"/>
    <cellStyle name="Comma 33 2 2 3" xfId="28819"/>
    <cellStyle name="Comma 33 2 3" xfId="21105"/>
    <cellStyle name="Comma 33 2 3 2" xfId="31151"/>
    <cellStyle name="Comma 33 2 4" xfId="26314"/>
    <cellStyle name="Comma 33 3" xfId="9521"/>
    <cellStyle name="Comma 33 3 2" xfId="14125"/>
    <cellStyle name="Comma 33 3 2 2" xfId="28186"/>
    <cellStyle name="Comma 33 3 3" xfId="21695"/>
    <cellStyle name="Comma 33 3 3 2" xfId="31735"/>
    <cellStyle name="Comma 33 3 4" xfId="25681"/>
    <cellStyle name="Comma 33 4" xfId="12965"/>
    <cellStyle name="Comma 33 4 2" xfId="27330"/>
    <cellStyle name="Comma 33 5" xfId="23920"/>
    <cellStyle name="Comma 33 5 2" xfId="33956"/>
    <cellStyle name="Comma 33 6" xfId="25163"/>
    <cellStyle name="Comma 330" xfId="17274"/>
    <cellStyle name="Comma 330 2" xfId="30077"/>
    <cellStyle name="Comma 331" xfId="17278"/>
    <cellStyle name="Comma 331 2" xfId="30079"/>
    <cellStyle name="Comma 332" xfId="17282"/>
    <cellStyle name="Comma 332 2" xfId="30081"/>
    <cellStyle name="Comma 333" xfId="17285"/>
    <cellStyle name="Comma 333 2" xfId="30083"/>
    <cellStyle name="Comma 334" xfId="17289"/>
    <cellStyle name="Comma 334 2" xfId="30085"/>
    <cellStyle name="Comma 335" xfId="17290"/>
    <cellStyle name="Comma 335 2" xfId="30086"/>
    <cellStyle name="Comma 336" xfId="17262"/>
    <cellStyle name="Comma 336 2" xfId="30071"/>
    <cellStyle name="Comma 337" xfId="17302"/>
    <cellStyle name="Comma 337 2" xfId="30090"/>
    <cellStyle name="Comma 338" xfId="17306"/>
    <cellStyle name="Comma 338 2" xfId="30092"/>
    <cellStyle name="Comma 339" xfId="17310"/>
    <cellStyle name="Comma 339 2" xfId="30094"/>
    <cellStyle name="Comma 34" xfId="8090"/>
    <cellStyle name="Comma 34 2" xfId="10192"/>
    <cellStyle name="Comma 34 2 2" xfId="14760"/>
    <cellStyle name="Comma 34 2 2 2" xfId="22293"/>
    <cellStyle name="Comma 34 2 2 2 2" xfId="32330"/>
    <cellStyle name="Comma 34 2 2 3" xfId="28821"/>
    <cellStyle name="Comma 34 2 3" xfId="21107"/>
    <cellStyle name="Comma 34 2 3 2" xfId="31153"/>
    <cellStyle name="Comma 34 2 4" xfId="26316"/>
    <cellStyle name="Comma 34 3" xfId="9523"/>
    <cellStyle name="Comma 34 3 2" xfId="14127"/>
    <cellStyle name="Comma 34 3 2 2" xfId="28188"/>
    <cellStyle name="Comma 34 3 3" xfId="21697"/>
    <cellStyle name="Comma 34 3 3 2" xfId="31737"/>
    <cellStyle name="Comma 34 3 4" xfId="25683"/>
    <cellStyle name="Comma 34 4" xfId="12966"/>
    <cellStyle name="Comma 34 4 2" xfId="27331"/>
    <cellStyle name="Comma 34 5" xfId="23922"/>
    <cellStyle name="Comma 34 5 2" xfId="33958"/>
    <cellStyle name="Comma 34 6" xfId="25164"/>
    <cellStyle name="Comma 340" xfId="17314"/>
    <cellStyle name="Comma 340 2" xfId="30096"/>
    <cellStyle name="Comma 341" xfId="17318"/>
    <cellStyle name="Comma 341 2" xfId="30098"/>
    <cellStyle name="Comma 342" xfId="17322"/>
    <cellStyle name="Comma 342 2" xfId="30100"/>
    <cellStyle name="Comma 343" xfId="17326"/>
    <cellStyle name="Comma 343 2" xfId="30102"/>
    <cellStyle name="Comma 344" xfId="17330"/>
    <cellStyle name="Comma 344 2" xfId="30104"/>
    <cellStyle name="Comma 345" xfId="17333"/>
    <cellStyle name="Comma 345 2" xfId="30106"/>
    <cellStyle name="Comma 346" xfId="17337"/>
    <cellStyle name="Comma 346 2" xfId="30108"/>
    <cellStyle name="Comma 347" xfId="17344"/>
    <cellStyle name="Comma 347 2" xfId="30113"/>
    <cellStyle name="Comma 348" xfId="17342"/>
    <cellStyle name="Comma 348 2" xfId="30111"/>
    <cellStyle name="Comma 349" xfId="17350"/>
    <cellStyle name="Comma 349 2" xfId="30114"/>
    <cellStyle name="Comma 35" xfId="8091"/>
    <cellStyle name="Comma 35 2" xfId="10194"/>
    <cellStyle name="Comma 35 2 2" xfId="14762"/>
    <cellStyle name="Comma 35 2 2 2" xfId="22295"/>
    <cellStyle name="Comma 35 2 2 2 2" xfId="32332"/>
    <cellStyle name="Comma 35 2 2 3" xfId="28823"/>
    <cellStyle name="Comma 35 2 3" xfId="21109"/>
    <cellStyle name="Comma 35 2 3 2" xfId="31155"/>
    <cellStyle name="Comma 35 2 4" xfId="26318"/>
    <cellStyle name="Comma 35 3" xfId="9525"/>
    <cellStyle name="Comma 35 3 2" xfId="14129"/>
    <cellStyle name="Comma 35 3 2 2" xfId="28190"/>
    <cellStyle name="Comma 35 3 3" xfId="21699"/>
    <cellStyle name="Comma 35 3 3 2" xfId="31739"/>
    <cellStyle name="Comma 35 3 4" xfId="25685"/>
    <cellStyle name="Comma 35 4" xfId="12967"/>
    <cellStyle name="Comma 35 4 2" xfId="27332"/>
    <cellStyle name="Comma 35 5" xfId="23924"/>
    <cellStyle name="Comma 35 5 2" xfId="33960"/>
    <cellStyle name="Comma 35 6" xfId="25165"/>
    <cellStyle name="Comma 350" xfId="17354"/>
    <cellStyle name="Comma 350 2" xfId="30116"/>
    <cellStyle name="Comma 351" xfId="17358"/>
    <cellStyle name="Comma 351 2" xfId="30118"/>
    <cellStyle name="Comma 352" xfId="17361"/>
    <cellStyle name="Comma 352 2" xfId="30120"/>
    <cellStyle name="Comma 353" xfId="17365"/>
    <cellStyle name="Comma 353 2" xfId="30122"/>
    <cellStyle name="Comma 354" xfId="17371"/>
    <cellStyle name="Comma 354 2" xfId="30127"/>
    <cellStyle name="Comma 355" xfId="17369"/>
    <cellStyle name="Comma 355 2" xfId="30125"/>
    <cellStyle name="Comma 356" xfId="17377"/>
    <cellStyle name="Comma 356 2" xfId="30129"/>
    <cellStyle name="Comma 357" xfId="17381"/>
    <cellStyle name="Comma 357 2" xfId="30131"/>
    <cellStyle name="Comma 358" xfId="17382"/>
    <cellStyle name="Comma 358 2" xfId="30132"/>
    <cellStyle name="Comma 359" xfId="17373"/>
    <cellStyle name="Comma 359 2" xfId="30128"/>
    <cellStyle name="Comma 36" xfId="8092"/>
    <cellStyle name="Comma 36 2" xfId="10196"/>
    <cellStyle name="Comma 36 2 2" xfId="14764"/>
    <cellStyle name="Comma 36 2 2 2" xfId="22297"/>
    <cellStyle name="Comma 36 2 2 2 2" xfId="32334"/>
    <cellStyle name="Comma 36 2 2 3" xfId="28825"/>
    <cellStyle name="Comma 36 2 3" xfId="21111"/>
    <cellStyle name="Comma 36 2 3 2" xfId="31157"/>
    <cellStyle name="Comma 36 2 4" xfId="26320"/>
    <cellStyle name="Comma 36 3" xfId="9527"/>
    <cellStyle name="Comma 36 3 2" xfId="14131"/>
    <cellStyle name="Comma 36 3 2 2" xfId="28192"/>
    <cellStyle name="Comma 36 3 3" xfId="21701"/>
    <cellStyle name="Comma 36 3 3 2" xfId="31741"/>
    <cellStyle name="Comma 36 3 4" xfId="25687"/>
    <cellStyle name="Comma 36 4" xfId="12968"/>
    <cellStyle name="Comma 36 4 2" xfId="27333"/>
    <cellStyle name="Comma 36 5" xfId="23926"/>
    <cellStyle name="Comma 36 5 2" xfId="33962"/>
    <cellStyle name="Comma 36 6" xfId="25166"/>
    <cellStyle name="Comma 360" xfId="17385"/>
    <cellStyle name="Comma 360 2" xfId="30134"/>
    <cellStyle name="Comma 361" xfId="17386"/>
    <cellStyle name="Comma 361 2" xfId="30135"/>
    <cellStyle name="Comma 362" xfId="17401"/>
    <cellStyle name="Comma 362 2" xfId="30140"/>
    <cellStyle name="Comma 363" xfId="17405"/>
    <cellStyle name="Comma 363 2" xfId="30142"/>
    <cellStyle name="Comma 364" xfId="17406"/>
    <cellStyle name="Comma 364 2" xfId="30143"/>
    <cellStyle name="Comma 365" xfId="17415"/>
    <cellStyle name="Comma 365 2" xfId="30148"/>
    <cellStyle name="Comma 366" xfId="17410"/>
    <cellStyle name="Comma 366 2" xfId="30145"/>
    <cellStyle name="Comma 367" xfId="17422"/>
    <cellStyle name="Comma 367 2" xfId="30150"/>
    <cellStyle name="Comma 368" xfId="17426"/>
    <cellStyle name="Comma 368 2" xfId="30152"/>
    <cellStyle name="Comma 369" xfId="17430"/>
    <cellStyle name="Comma 369 2" xfId="30154"/>
    <cellStyle name="Comma 37" xfId="8093"/>
    <cellStyle name="Comma 37 2" xfId="10161"/>
    <cellStyle name="Comma 37 2 2" xfId="14729"/>
    <cellStyle name="Comma 37 2 2 2" xfId="22262"/>
    <cellStyle name="Comma 37 2 2 2 2" xfId="32299"/>
    <cellStyle name="Comma 37 2 2 3" xfId="28790"/>
    <cellStyle name="Comma 37 2 3" xfId="21076"/>
    <cellStyle name="Comma 37 2 3 2" xfId="31122"/>
    <cellStyle name="Comma 37 2 4" xfId="26285"/>
    <cellStyle name="Comma 37 3" xfId="9488"/>
    <cellStyle name="Comma 37 3 2" xfId="14096"/>
    <cellStyle name="Comma 37 3 2 2" xfId="28157"/>
    <cellStyle name="Comma 37 3 3" xfId="21666"/>
    <cellStyle name="Comma 37 3 3 2" xfId="31706"/>
    <cellStyle name="Comma 37 3 4" xfId="25652"/>
    <cellStyle name="Comma 37 4" xfId="12969"/>
    <cellStyle name="Comma 37 4 2" xfId="27334"/>
    <cellStyle name="Comma 37 5" xfId="23891"/>
    <cellStyle name="Comma 37 5 2" xfId="33927"/>
    <cellStyle name="Comma 37 6" xfId="25167"/>
    <cellStyle name="Comma 370" xfId="17434"/>
    <cellStyle name="Comma 370 2" xfId="30156"/>
    <cellStyle name="Comma 371" xfId="17438"/>
    <cellStyle name="Comma 371 2" xfId="30158"/>
    <cellStyle name="Comma 372" xfId="17442"/>
    <cellStyle name="Comma 372 2" xfId="30160"/>
    <cellStyle name="Comma 373" xfId="17446"/>
    <cellStyle name="Comma 373 2" xfId="30162"/>
    <cellStyle name="Comma 374" xfId="17450"/>
    <cellStyle name="Comma 374 2" xfId="30164"/>
    <cellStyle name="Comma 375" xfId="17454"/>
    <cellStyle name="Comma 375 2" xfId="30166"/>
    <cellStyle name="Comma 376" xfId="17458"/>
    <cellStyle name="Comma 376 2" xfId="30168"/>
    <cellStyle name="Comma 377" xfId="17462"/>
    <cellStyle name="Comma 377 2" xfId="30170"/>
    <cellStyle name="Comma 378" xfId="17466"/>
    <cellStyle name="Comma 378 2" xfId="30172"/>
    <cellStyle name="Comma 379" xfId="17470"/>
    <cellStyle name="Comma 379 2" xfId="30174"/>
    <cellStyle name="Comma 38" xfId="8094"/>
    <cellStyle name="Comma 38 2" xfId="10151"/>
    <cellStyle name="Comma 38 2 2" xfId="14719"/>
    <cellStyle name="Comma 38 2 2 2" xfId="22252"/>
    <cellStyle name="Comma 38 2 2 2 2" xfId="32289"/>
    <cellStyle name="Comma 38 2 2 3" xfId="28780"/>
    <cellStyle name="Comma 38 2 3" xfId="21066"/>
    <cellStyle name="Comma 38 2 3 2" xfId="31112"/>
    <cellStyle name="Comma 38 2 4" xfId="26275"/>
    <cellStyle name="Comma 38 3" xfId="9475"/>
    <cellStyle name="Comma 38 3 2" xfId="14086"/>
    <cellStyle name="Comma 38 3 2 2" xfId="28147"/>
    <cellStyle name="Comma 38 3 3" xfId="21656"/>
    <cellStyle name="Comma 38 3 3 2" xfId="31696"/>
    <cellStyle name="Comma 38 3 4" xfId="25642"/>
    <cellStyle name="Comma 38 4" xfId="12970"/>
    <cellStyle name="Comma 38 4 2" xfId="27335"/>
    <cellStyle name="Comma 38 5" xfId="23881"/>
    <cellStyle name="Comma 38 5 2" xfId="33917"/>
    <cellStyle name="Comma 38 6" xfId="25168"/>
    <cellStyle name="Comma 380" xfId="17474"/>
    <cellStyle name="Comma 380 2" xfId="30176"/>
    <cellStyle name="Comma 381" xfId="17477"/>
    <cellStyle name="Comma 381 2" xfId="30178"/>
    <cellStyle name="Comma 382" xfId="17481"/>
    <cellStyle name="Comma 382 2" xfId="30180"/>
    <cellStyle name="Comma 383" xfId="17488"/>
    <cellStyle name="Comma 383 2" xfId="30185"/>
    <cellStyle name="Comma 384" xfId="17486"/>
    <cellStyle name="Comma 384 2" xfId="30183"/>
    <cellStyle name="Comma 385" xfId="17493"/>
    <cellStyle name="Comma 385 2" xfId="30186"/>
    <cellStyle name="Comma 386" xfId="17497"/>
    <cellStyle name="Comma 386 2" xfId="30188"/>
    <cellStyle name="Comma 387" xfId="17501"/>
    <cellStyle name="Comma 387 2" xfId="30190"/>
    <cellStyle name="Comma 388" xfId="17505"/>
    <cellStyle name="Comma 388 2" xfId="30192"/>
    <cellStyle name="Comma 389" xfId="17509"/>
    <cellStyle name="Comma 389 2" xfId="30194"/>
    <cellStyle name="Comma 39" xfId="8095"/>
    <cellStyle name="Comma 39 2" xfId="10198"/>
    <cellStyle name="Comma 39 2 2" xfId="14766"/>
    <cellStyle name="Comma 39 2 2 2" xfId="22299"/>
    <cellStyle name="Comma 39 2 2 2 2" xfId="32336"/>
    <cellStyle name="Comma 39 2 2 3" xfId="28827"/>
    <cellStyle name="Comma 39 2 3" xfId="21113"/>
    <cellStyle name="Comma 39 2 3 2" xfId="31159"/>
    <cellStyle name="Comma 39 2 4" xfId="26322"/>
    <cellStyle name="Comma 39 3" xfId="9529"/>
    <cellStyle name="Comma 39 3 2" xfId="14133"/>
    <cellStyle name="Comma 39 3 2 2" xfId="28194"/>
    <cellStyle name="Comma 39 3 3" xfId="21703"/>
    <cellStyle name="Comma 39 3 3 2" xfId="31743"/>
    <cellStyle name="Comma 39 3 4" xfId="25689"/>
    <cellStyle name="Comma 39 4" xfId="12971"/>
    <cellStyle name="Comma 39 4 2" xfId="27336"/>
    <cellStyle name="Comma 39 5" xfId="23928"/>
    <cellStyle name="Comma 39 5 2" xfId="33964"/>
    <cellStyle name="Comma 39 6" xfId="25169"/>
    <cellStyle name="Comma 390" xfId="17513"/>
    <cellStyle name="Comma 390 2" xfId="30196"/>
    <cellStyle name="Comma 391" xfId="17517"/>
    <cellStyle name="Comma 391 2" xfId="30198"/>
    <cellStyle name="Comma 392" xfId="17521"/>
    <cellStyle name="Comma 392 2" xfId="30200"/>
    <cellStyle name="Comma 393" xfId="17525"/>
    <cellStyle name="Comma 393 2" xfId="30202"/>
    <cellStyle name="Comma 394" xfId="17529"/>
    <cellStyle name="Comma 394 2" xfId="30204"/>
    <cellStyle name="Comma 395" xfId="17532"/>
    <cellStyle name="Comma 395 2" xfId="30206"/>
    <cellStyle name="Comma 396" xfId="17535"/>
    <cellStyle name="Comma 396 2" xfId="30208"/>
    <cellStyle name="Comma 397" xfId="17543"/>
    <cellStyle name="Comma 397 2" xfId="30212"/>
    <cellStyle name="Comma 398" xfId="17545"/>
    <cellStyle name="Comma 398 2" xfId="30213"/>
    <cellStyle name="Comma 399" xfId="17550"/>
    <cellStyle name="Comma 399 2" xfId="30214"/>
    <cellStyle name="Comma 4" xfId="2510"/>
    <cellStyle name="Comma 4 10" xfId="24854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2 2 2" xfId="32396"/>
    <cellStyle name="Comma 4 2 2 2 2 3" xfId="28887"/>
    <cellStyle name="Comma 4 2 2 2 3" xfId="18491"/>
    <cellStyle name="Comma 4 2 2 2 3 2" xfId="30619"/>
    <cellStyle name="Comma 4 2 2 2 4" xfId="21173"/>
    <cellStyle name="Comma 4 2 2 2 4 2" xfId="31219"/>
    <cellStyle name="Comma 4 2 2 2 5" xfId="26382"/>
    <cellStyle name="Comma 4 2 2 3" xfId="9589"/>
    <cellStyle name="Comma 4 2 2 3 2" xfId="14193"/>
    <cellStyle name="Comma 4 2 2 3 2 2" xfId="28254"/>
    <cellStyle name="Comma 4 2 2 3 3" xfId="21763"/>
    <cellStyle name="Comma 4 2 2 3 3 2" xfId="31803"/>
    <cellStyle name="Comma 4 2 2 3 4" xfId="25749"/>
    <cellStyle name="Comma 4 2 2 4" xfId="18420"/>
    <cellStyle name="Comma 4 2 2 4 2" xfId="30548"/>
    <cellStyle name="Comma 4 2 2 5" xfId="24415"/>
    <cellStyle name="Comma 4 2 2 5 2" xfId="34451"/>
    <cellStyle name="Comma 4 2 2 6" xfId="25504"/>
    <cellStyle name="Comma 4 2 3" xfId="10057"/>
    <cellStyle name="Comma 4 2 3 2" xfId="14638"/>
    <cellStyle name="Comma 4 2 3 2 2" xfId="22195"/>
    <cellStyle name="Comma 4 2 3 2 2 2" xfId="32233"/>
    <cellStyle name="Comma 4 2 3 2 3" xfId="28699"/>
    <cellStyle name="Comma 4 2 3 3" xfId="18472"/>
    <cellStyle name="Comma 4 2 3 3 2" xfId="30600"/>
    <cellStyle name="Comma 4 2 3 4" xfId="21003"/>
    <cellStyle name="Comma 4 2 3 4 2" xfId="31056"/>
    <cellStyle name="Comma 4 2 3 5" xfId="26194"/>
    <cellStyle name="Comma 4 2 4" xfId="9315"/>
    <cellStyle name="Comma 4 2 4 2" xfId="14004"/>
    <cellStyle name="Comma 4 2 4 2 2" xfId="28065"/>
    <cellStyle name="Comma 4 2 4 3" xfId="21582"/>
    <cellStyle name="Comma 4 2 4 3 2" xfId="31624"/>
    <cellStyle name="Comma 4 2 4 4" xfId="25560"/>
    <cellStyle name="Comma 4 2 5" xfId="18353"/>
    <cellStyle name="Comma 4 2 5 2" xfId="20908"/>
    <cellStyle name="Comma 4 2 5 2 2" xfId="30965"/>
    <cellStyle name="Comma 4 2 5 3" xfId="30481"/>
    <cellStyle name="Comma 4 2 6" xfId="11807"/>
    <cellStyle name="Comma 4 2 6 2" xfId="27041"/>
    <cellStyle name="Comma 4 2 7" xfId="23812"/>
    <cellStyle name="Comma 4 2 7 2" xfId="33848"/>
    <cellStyle name="Comma 4 2 8" xfId="24895"/>
    <cellStyle name="Comma 4 3" xfId="3841"/>
    <cellStyle name="Comma 4 3 2" xfId="10097"/>
    <cellStyle name="Comma 4 3 2 2" xfId="10860"/>
    <cellStyle name="Comma 4 3 2 2 2" xfId="18028"/>
    <cellStyle name="Comma 4 3 2 2 2 2" xfId="30302"/>
    <cellStyle name="Comma 4 3 2 2 3" xfId="13549"/>
    <cellStyle name="Comma 4 3 2 2 3 2" xfId="27790"/>
    <cellStyle name="Comma 4 3 2 2 4" xfId="26940"/>
    <cellStyle name="Comma 4 3 2 3" xfId="14667"/>
    <cellStyle name="Comma 4 3 2 3 2" xfId="28728"/>
    <cellStyle name="Comma 4 3 2 4" xfId="26223"/>
    <cellStyle name="Comma 4 3 3" xfId="9373"/>
    <cellStyle name="Comma 4 3 3 2" xfId="14030"/>
    <cellStyle name="Comma 4 3 3 2 2" xfId="28091"/>
    <cellStyle name="Comma 4 3 3 3" xfId="21609"/>
    <cellStyle name="Comma 4 3 3 3 2" xfId="31650"/>
    <cellStyle name="Comma 4 3 3 4" xfId="25586"/>
    <cellStyle name="Comma 4 3 4" xfId="18372"/>
    <cellStyle name="Comma 4 3 4 2" xfId="20928"/>
    <cellStyle name="Comma 4 3 4 2 2" xfId="30984"/>
    <cellStyle name="Comma 4 3 4 3" xfId="30500"/>
    <cellStyle name="Comma 4 3 5" xfId="11824"/>
    <cellStyle name="Comma 4 3 5 2" xfId="27057"/>
    <cellStyle name="Comma 4 3 6" xfId="23837"/>
    <cellStyle name="Comma 4 3 6 2" xfId="33873"/>
    <cellStyle name="Comma 4 3 7" xfId="24911"/>
    <cellStyle name="Comma 4 4" xfId="3858"/>
    <cellStyle name="Comma 4 4 2" xfId="9994"/>
    <cellStyle name="Comma 4 4 2 2" xfId="10877"/>
    <cellStyle name="Comma 4 4 2 2 2" xfId="18443"/>
    <cellStyle name="Comma 4 4 2 2 2 2" xfId="30571"/>
    <cellStyle name="Comma 4 4 2 2 3" xfId="13564"/>
    <cellStyle name="Comma 4 4 2 2 3 2" xfId="27805"/>
    <cellStyle name="Comma 4 4 2 2 4" xfId="26955"/>
    <cellStyle name="Comma 4 4 2 3" xfId="14595"/>
    <cellStyle name="Comma 4 4 2 3 2" xfId="28656"/>
    <cellStyle name="Comma 4 4 2 4" xfId="26151"/>
    <cellStyle name="Comma 4 4 3" xfId="18010"/>
    <cellStyle name="Comma 4 4 3 2" xfId="18507"/>
    <cellStyle name="Comma 4 4 3 2 2" xfId="30634"/>
    <cellStyle name="Comma 4 4 3 3" xfId="22761"/>
    <cellStyle name="Comma 4 4 3 3 2" xfId="32797"/>
    <cellStyle name="Comma 4 4 3 4" xfId="30284"/>
    <cellStyle name="Comma 4 4 4" xfId="18391"/>
    <cellStyle name="Comma 4 4 4 2" xfId="20948"/>
    <cellStyle name="Comma 4 4 4 2 2" xfId="31003"/>
    <cellStyle name="Comma 4 4 4 3" xfId="30519"/>
    <cellStyle name="Comma 4 4 5" xfId="11836"/>
    <cellStyle name="Comma 4 4 5 2" xfId="27069"/>
    <cellStyle name="Comma 4 4 6" xfId="24386"/>
    <cellStyle name="Comma 4 4 6 2" xfId="34422"/>
    <cellStyle name="Comma 4 4 7" xfId="24924"/>
    <cellStyle name="Comma 4 5" xfId="6902"/>
    <cellStyle name="Comma 4 5 2" xfId="10044"/>
    <cellStyle name="Comma 4 5 2 2" xfId="14632"/>
    <cellStyle name="Comma 4 5 2 2 2" xfId="28693"/>
    <cellStyle name="Comma 4 5 2 3" xfId="22169"/>
    <cellStyle name="Comma 4 5 2 3 2" xfId="32208"/>
    <cellStyle name="Comma 4 5 2 4" xfId="26188"/>
    <cellStyle name="Comma 4 5 3" xfId="18406"/>
    <cellStyle name="Comma 4 5 3 2" xfId="20964"/>
    <cellStyle name="Comma 4 5 3 2 2" xfId="31018"/>
    <cellStyle name="Comma 4 5 3 3" xfId="30534"/>
    <cellStyle name="Comma 4 5 4" xfId="12562"/>
    <cellStyle name="Comma 4 5 4 2" xfId="27113"/>
    <cellStyle name="Comma 4 5 5" xfId="24374"/>
    <cellStyle name="Comma 4 5 5 2" xfId="34410"/>
    <cellStyle name="Comma 4 5 6" xfId="24946"/>
    <cellStyle name="Comma 4 6" xfId="9287"/>
    <cellStyle name="Comma 4 6 2" xfId="10835"/>
    <cellStyle name="Comma 4 6 2 2" xfId="18459"/>
    <cellStyle name="Comma 4 6 2 2 2" xfId="30587"/>
    <cellStyle name="Comma 4 6 2 3" xfId="13528"/>
    <cellStyle name="Comma 4 6 2 3 2" xfId="27769"/>
    <cellStyle name="Comma 4 6 2 4" xfId="26920"/>
    <cellStyle name="Comma 4 6 3" xfId="13978"/>
    <cellStyle name="Comma 4 6 3 2" xfId="28039"/>
    <cellStyle name="Comma 4 6 4" xfId="25534"/>
    <cellStyle name="Comma 4 7" xfId="18338"/>
    <cellStyle name="Comma 4 7 2" xfId="20893"/>
    <cellStyle name="Comma 4 7 2 2" xfId="30950"/>
    <cellStyle name="Comma 4 7 3" xfId="30466"/>
    <cellStyle name="Comma 4 8" xfId="11517"/>
    <cellStyle name="Comma 4 8 2" xfId="27015"/>
    <cellStyle name="Comma 4 9" xfId="23789"/>
    <cellStyle name="Comma 4 9 2" xfId="33825"/>
    <cellStyle name="Comma 40" xfId="8096"/>
    <cellStyle name="Comma 40 2" xfId="10200"/>
    <cellStyle name="Comma 40 2 2" xfId="14768"/>
    <cellStyle name="Comma 40 2 2 2" xfId="22301"/>
    <cellStyle name="Comma 40 2 2 2 2" xfId="32338"/>
    <cellStyle name="Comma 40 2 2 3" xfId="28829"/>
    <cellStyle name="Comma 40 2 3" xfId="21115"/>
    <cellStyle name="Comma 40 2 3 2" xfId="31161"/>
    <cellStyle name="Comma 40 2 4" xfId="26324"/>
    <cellStyle name="Comma 40 3" xfId="9531"/>
    <cellStyle name="Comma 40 3 2" xfId="14135"/>
    <cellStyle name="Comma 40 3 2 2" xfId="28196"/>
    <cellStyle name="Comma 40 3 3" xfId="21705"/>
    <cellStyle name="Comma 40 3 3 2" xfId="31745"/>
    <cellStyle name="Comma 40 3 4" xfId="25691"/>
    <cellStyle name="Comma 40 4" xfId="12972"/>
    <cellStyle name="Comma 40 4 2" xfId="27337"/>
    <cellStyle name="Comma 40 5" xfId="23930"/>
    <cellStyle name="Comma 40 5 2" xfId="33966"/>
    <cellStyle name="Comma 40 6" xfId="25170"/>
    <cellStyle name="Comma 400" xfId="17554"/>
    <cellStyle name="Comma 400 2" xfId="30216"/>
    <cellStyle name="Comma 401" xfId="17557"/>
    <cellStyle name="Comma 401 2" xfId="30218"/>
    <cellStyle name="Comma 402" xfId="17560"/>
    <cellStyle name="Comma 402 2" xfId="30220"/>
    <cellStyle name="Comma 403" xfId="17567"/>
    <cellStyle name="Comma 403 2" xfId="30225"/>
    <cellStyle name="Comma 404" xfId="17565"/>
    <cellStyle name="Comma 404 2" xfId="30223"/>
    <cellStyle name="Comma 405" xfId="17573"/>
    <cellStyle name="Comma 405 2" xfId="30226"/>
    <cellStyle name="Comma 406" xfId="17579"/>
    <cellStyle name="Comma 406 2" xfId="30231"/>
    <cellStyle name="Comma 407" xfId="17577"/>
    <cellStyle name="Comma 407 2" xfId="30229"/>
    <cellStyle name="Comma 408" xfId="17583"/>
    <cellStyle name="Comma 408 2" xfId="30232"/>
    <cellStyle name="Comma 409" xfId="17587"/>
    <cellStyle name="Comma 409 2" xfId="30234"/>
    <cellStyle name="Comma 41" xfId="8097"/>
    <cellStyle name="Comma 41 2" xfId="10202"/>
    <cellStyle name="Comma 41 2 2" xfId="14770"/>
    <cellStyle name="Comma 41 2 2 2" xfId="22303"/>
    <cellStyle name="Comma 41 2 2 2 2" xfId="32340"/>
    <cellStyle name="Comma 41 2 2 3" xfId="28831"/>
    <cellStyle name="Comma 41 2 3" xfId="21117"/>
    <cellStyle name="Comma 41 2 3 2" xfId="31163"/>
    <cellStyle name="Comma 41 2 4" xfId="26326"/>
    <cellStyle name="Comma 41 3" xfId="9533"/>
    <cellStyle name="Comma 41 3 2" xfId="14137"/>
    <cellStyle name="Comma 41 3 2 2" xfId="28198"/>
    <cellStyle name="Comma 41 3 3" xfId="21707"/>
    <cellStyle name="Comma 41 3 3 2" xfId="31747"/>
    <cellStyle name="Comma 41 3 4" xfId="25693"/>
    <cellStyle name="Comma 41 4" xfId="12973"/>
    <cellStyle name="Comma 41 4 2" xfId="27338"/>
    <cellStyle name="Comma 41 5" xfId="23932"/>
    <cellStyle name="Comma 41 5 2" xfId="33968"/>
    <cellStyle name="Comma 41 6" xfId="25171"/>
    <cellStyle name="Comma 410" xfId="17591"/>
    <cellStyle name="Comma 410 2" xfId="30236"/>
    <cellStyle name="Comma 411" xfId="17595"/>
    <cellStyle name="Comma 411 2" xfId="30238"/>
    <cellStyle name="Comma 412" xfId="17599"/>
    <cellStyle name="Comma 412 2" xfId="24536"/>
    <cellStyle name="Comma 412 2 2" xfId="34523"/>
    <cellStyle name="Comma 412 3" xfId="30240"/>
    <cellStyle name="Comma 413" xfId="17603"/>
    <cellStyle name="Comma 413 2" xfId="30242"/>
    <cellStyle name="Comma 414" xfId="17606"/>
    <cellStyle name="Comma 414 2" xfId="24541"/>
    <cellStyle name="Comma 414 2 2" xfId="34526"/>
    <cellStyle name="Comma 414 3" xfId="30244"/>
    <cellStyle name="Comma 415" xfId="17609"/>
    <cellStyle name="Comma 415 2" xfId="30246"/>
    <cellStyle name="Comma 416" xfId="17612"/>
    <cellStyle name="Comma 416 2" xfId="30248"/>
    <cellStyle name="Comma 417" xfId="17775"/>
    <cellStyle name="Comma 417 2" xfId="30256"/>
    <cellStyle name="Comma 418" xfId="17828"/>
    <cellStyle name="Comma 418 2" xfId="30264"/>
    <cellStyle name="Comma 419" xfId="17958"/>
    <cellStyle name="Comma 419 2" xfId="24643"/>
    <cellStyle name="Comma 419 2 2" xfId="34583"/>
    <cellStyle name="Comma 419 3" xfId="30267"/>
    <cellStyle name="Comma 42" xfId="8098"/>
    <cellStyle name="Comma 42 2" xfId="10120"/>
    <cellStyle name="Comma 42 2 2" xfId="14688"/>
    <cellStyle name="Comma 42 2 2 2" xfId="22220"/>
    <cellStyle name="Comma 42 2 2 2 2" xfId="32257"/>
    <cellStyle name="Comma 42 2 2 3" xfId="28749"/>
    <cellStyle name="Comma 42 2 3" xfId="21034"/>
    <cellStyle name="Comma 42 2 3 2" xfId="31080"/>
    <cellStyle name="Comma 42 2 4" xfId="26244"/>
    <cellStyle name="Comma 42 3" xfId="9409"/>
    <cellStyle name="Comma 42 3 2" xfId="14053"/>
    <cellStyle name="Comma 42 3 2 2" xfId="28114"/>
    <cellStyle name="Comma 42 3 3" xfId="21623"/>
    <cellStyle name="Comma 42 3 3 2" xfId="31663"/>
    <cellStyle name="Comma 42 3 4" xfId="25609"/>
    <cellStyle name="Comma 42 4" xfId="12974"/>
    <cellStyle name="Comma 42 4 2" xfId="27339"/>
    <cellStyle name="Comma 42 5" xfId="23850"/>
    <cellStyle name="Comma 42 5 2" xfId="33886"/>
    <cellStyle name="Comma 42 6" xfId="25172"/>
    <cellStyle name="Comma 420" xfId="17888"/>
    <cellStyle name="Comma 420 2" xfId="30265"/>
    <cellStyle name="Comma 421" xfId="17977"/>
    <cellStyle name="Comma 421 2" xfId="30271"/>
    <cellStyle name="Comma 422" xfId="17982"/>
    <cellStyle name="Comma 422 2" xfId="30275"/>
    <cellStyle name="Comma 423" xfId="18045"/>
    <cellStyle name="Comma 423 2" xfId="30317"/>
    <cellStyle name="Comma 424" xfId="18044"/>
    <cellStyle name="Comma 424 2" xfId="30316"/>
    <cellStyle name="Comma 425" xfId="18049"/>
    <cellStyle name="Comma 425 2" xfId="30318"/>
    <cellStyle name="Comma 426" xfId="18053"/>
    <cellStyle name="Comma 426 2" xfId="30320"/>
    <cellStyle name="Comma 427" xfId="18057"/>
    <cellStyle name="Comma 427 2" xfId="30322"/>
    <cellStyle name="Comma 428" xfId="18061"/>
    <cellStyle name="Comma 428 2" xfId="30324"/>
    <cellStyle name="Comma 429" xfId="18065"/>
    <cellStyle name="Comma 429 2" xfId="30326"/>
    <cellStyle name="Comma 43" xfId="8099"/>
    <cellStyle name="Comma 43 2" xfId="10205"/>
    <cellStyle name="Comma 43 2 2" xfId="14773"/>
    <cellStyle name="Comma 43 2 2 2" xfId="22306"/>
    <cellStyle name="Comma 43 2 2 2 2" xfId="32343"/>
    <cellStyle name="Comma 43 2 2 3" xfId="28834"/>
    <cellStyle name="Comma 43 2 3" xfId="21120"/>
    <cellStyle name="Comma 43 2 3 2" xfId="31166"/>
    <cellStyle name="Comma 43 2 4" xfId="26329"/>
    <cellStyle name="Comma 43 3" xfId="9536"/>
    <cellStyle name="Comma 43 3 2" xfId="14140"/>
    <cellStyle name="Comma 43 3 2 2" xfId="28201"/>
    <cellStyle name="Comma 43 3 3" xfId="21710"/>
    <cellStyle name="Comma 43 3 3 2" xfId="31750"/>
    <cellStyle name="Comma 43 3 4" xfId="25696"/>
    <cellStyle name="Comma 43 4" xfId="12975"/>
    <cellStyle name="Comma 43 4 2" xfId="27340"/>
    <cellStyle name="Comma 43 5" xfId="23935"/>
    <cellStyle name="Comma 43 5 2" xfId="33971"/>
    <cellStyle name="Comma 43 6" xfId="25173"/>
    <cellStyle name="Comma 430" xfId="18073"/>
    <cellStyle name="Comma 430 2" xfId="30331"/>
    <cellStyle name="Comma 431" xfId="18077"/>
    <cellStyle name="Comma 431 2" xfId="30333"/>
    <cellStyle name="Comma 432" xfId="18074"/>
    <cellStyle name="Comma 432 2" xfId="30332"/>
    <cellStyle name="Comma 433" xfId="18081"/>
    <cellStyle name="Comma 433 2" xfId="30335"/>
    <cellStyle name="Comma 434" xfId="18089"/>
    <cellStyle name="Comma 434 2" xfId="30339"/>
    <cellStyle name="Comma 435" xfId="18078"/>
    <cellStyle name="Comma 435 2" xfId="30334"/>
    <cellStyle name="Comma 436" xfId="18097"/>
    <cellStyle name="Comma 436 2" xfId="30343"/>
    <cellStyle name="Comma 437" xfId="18090"/>
    <cellStyle name="Comma 437 2" xfId="30340"/>
    <cellStyle name="Comma 438" xfId="18100"/>
    <cellStyle name="Comma 438 2" xfId="30344"/>
    <cellStyle name="Comma 439" xfId="18104"/>
    <cellStyle name="Comma 439 2" xfId="30346"/>
    <cellStyle name="Comma 44" xfId="8100"/>
    <cellStyle name="Comma 44 2" xfId="10206"/>
    <cellStyle name="Comma 44 2 2" xfId="14774"/>
    <cellStyle name="Comma 44 2 2 2" xfId="22307"/>
    <cellStyle name="Comma 44 2 2 2 2" xfId="32344"/>
    <cellStyle name="Comma 44 2 2 3" xfId="28835"/>
    <cellStyle name="Comma 44 2 3" xfId="21121"/>
    <cellStyle name="Comma 44 2 3 2" xfId="31167"/>
    <cellStyle name="Comma 44 2 4" xfId="26330"/>
    <cellStyle name="Comma 44 3" xfId="9537"/>
    <cellStyle name="Comma 44 3 2" xfId="14141"/>
    <cellStyle name="Comma 44 3 2 2" xfId="28202"/>
    <cellStyle name="Comma 44 3 3" xfId="21711"/>
    <cellStyle name="Comma 44 3 3 2" xfId="31751"/>
    <cellStyle name="Comma 44 3 4" xfId="25697"/>
    <cellStyle name="Comma 44 4" xfId="12976"/>
    <cellStyle name="Comma 44 4 2" xfId="27341"/>
    <cellStyle name="Comma 44 5" xfId="23936"/>
    <cellStyle name="Comma 44 5 2" xfId="33972"/>
    <cellStyle name="Comma 44 6" xfId="25174"/>
    <cellStyle name="Comma 440" xfId="18108"/>
    <cellStyle name="Comma 440 2" xfId="30348"/>
    <cellStyle name="Comma 441" xfId="18112"/>
    <cellStyle name="Comma 441 2" xfId="30350"/>
    <cellStyle name="Comma 442" xfId="18116"/>
    <cellStyle name="Comma 442 2" xfId="30352"/>
    <cellStyle name="Comma 443" xfId="18124"/>
    <cellStyle name="Comma 443 2" xfId="30356"/>
    <cellStyle name="Comma 444" xfId="18125"/>
    <cellStyle name="Comma 444 2" xfId="30357"/>
    <cellStyle name="Comma 445" xfId="18133"/>
    <cellStyle name="Comma 445 2" xfId="30360"/>
    <cellStyle name="Comma 446" xfId="18135"/>
    <cellStyle name="Comma 446 2" xfId="30361"/>
    <cellStyle name="Comma 447" xfId="18139"/>
    <cellStyle name="Comma 447 2" xfId="30362"/>
    <cellStyle name="Comma 448" xfId="18143"/>
    <cellStyle name="Comma 448 2" xfId="30364"/>
    <cellStyle name="Comma 449" xfId="18146"/>
    <cellStyle name="Comma 449 2" xfId="30366"/>
    <cellStyle name="Comma 45" xfId="8101"/>
    <cellStyle name="Comma 45 2" xfId="10208"/>
    <cellStyle name="Comma 45 2 2" xfId="14776"/>
    <cellStyle name="Comma 45 2 2 2" xfId="22309"/>
    <cellStyle name="Comma 45 2 2 2 2" xfId="32346"/>
    <cellStyle name="Comma 45 2 2 3" xfId="28837"/>
    <cellStyle name="Comma 45 2 3" xfId="21123"/>
    <cellStyle name="Comma 45 2 3 2" xfId="31169"/>
    <cellStyle name="Comma 45 2 4" xfId="26332"/>
    <cellStyle name="Comma 45 3" xfId="9539"/>
    <cellStyle name="Comma 45 3 2" xfId="14143"/>
    <cellStyle name="Comma 45 3 2 2" xfId="28204"/>
    <cellStyle name="Comma 45 3 3" xfId="21713"/>
    <cellStyle name="Comma 45 3 3 2" xfId="31753"/>
    <cellStyle name="Comma 45 3 4" xfId="25699"/>
    <cellStyle name="Comma 45 4" xfId="12977"/>
    <cellStyle name="Comma 45 4 2" xfId="27342"/>
    <cellStyle name="Comma 45 5" xfId="23938"/>
    <cellStyle name="Comma 45 5 2" xfId="33974"/>
    <cellStyle name="Comma 45 6" xfId="25175"/>
    <cellStyle name="Comma 450" xfId="18149"/>
    <cellStyle name="Comma 450 2" xfId="30368"/>
    <cellStyle name="Comma 451" xfId="18156"/>
    <cellStyle name="Comma 451 2" xfId="30372"/>
    <cellStyle name="Comma 452" xfId="18160"/>
    <cellStyle name="Comma 452 2" xfId="30374"/>
    <cellStyle name="Comma 453" xfId="18163"/>
    <cellStyle name="Comma 453 2" xfId="30376"/>
    <cellStyle name="Comma 454" xfId="18167"/>
    <cellStyle name="Comma 454 2" xfId="30378"/>
    <cellStyle name="Comma 455" xfId="18171"/>
    <cellStyle name="Comma 455 2" xfId="30380"/>
    <cellStyle name="Comma 456" xfId="18176"/>
    <cellStyle name="Comma 456 2" xfId="30382"/>
    <cellStyle name="Comma 457" xfId="18178"/>
    <cellStyle name="Comma 457 2" xfId="30383"/>
    <cellStyle name="Comma 458" xfId="18182"/>
    <cellStyle name="Comma 458 2" xfId="30384"/>
    <cellStyle name="Comma 459" xfId="18186"/>
    <cellStyle name="Comma 459 2" xfId="30386"/>
    <cellStyle name="Comma 46" xfId="8102"/>
    <cellStyle name="Comma 46 2" xfId="10210"/>
    <cellStyle name="Comma 46 2 2" xfId="14778"/>
    <cellStyle name="Comma 46 2 2 2" xfId="22311"/>
    <cellStyle name="Comma 46 2 2 2 2" xfId="32348"/>
    <cellStyle name="Comma 46 2 2 3" xfId="28839"/>
    <cellStyle name="Comma 46 2 3" xfId="21125"/>
    <cellStyle name="Comma 46 2 3 2" xfId="31171"/>
    <cellStyle name="Comma 46 2 4" xfId="26334"/>
    <cellStyle name="Comma 46 3" xfId="9541"/>
    <cellStyle name="Comma 46 3 2" xfId="14145"/>
    <cellStyle name="Comma 46 3 2 2" xfId="28206"/>
    <cellStyle name="Comma 46 3 3" xfId="21715"/>
    <cellStyle name="Comma 46 3 3 2" xfId="31755"/>
    <cellStyle name="Comma 46 3 4" xfId="25701"/>
    <cellStyle name="Comma 46 4" xfId="12978"/>
    <cellStyle name="Comma 46 4 2" xfId="27343"/>
    <cellStyle name="Comma 46 5" xfId="23940"/>
    <cellStyle name="Comma 46 5 2" xfId="33976"/>
    <cellStyle name="Comma 46 6" xfId="25176"/>
    <cellStyle name="Comma 460" xfId="18189"/>
    <cellStyle name="Comma 460 2" xfId="30388"/>
    <cellStyle name="Comma 461" xfId="18192"/>
    <cellStyle name="Comma 461 2" xfId="30390"/>
    <cellStyle name="Comma 462" xfId="18200"/>
    <cellStyle name="Comma 462 2" xfId="30394"/>
    <cellStyle name="Comma 463" xfId="18202"/>
    <cellStyle name="Comma 463 2" xfId="30395"/>
    <cellStyle name="Comma 464" xfId="18207"/>
    <cellStyle name="Comma 464 2" xfId="30397"/>
    <cellStyle name="Comma 465" xfId="18211"/>
    <cellStyle name="Comma 465 2" xfId="30399"/>
    <cellStyle name="Comma 466" xfId="18214"/>
    <cellStyle name="Comma 466 2" xfId="30401"/>
    <cellStyle name="Comma 467" xfId="18218"/>
    <cellStyle name="Comma 467 2" xfId="30403"/>
    <cellStyle name="Comma 468" xfId="18219"/>
    <cellStyle name="Comma 468 2" xfId="30404"/>
    <cellStyle name="Comma 469" xfId="18203"/>
    <cellStyle name="Comma 469 2" xfId="30396"/>
    <cellStyle name="Comma 47" xfId="8103"/>
    <cellStyle name="Comma 47 2" xfId="10212"/>
    <cellStyle name="Comma 47 2 2" xfId="14780"/>
    <cellStyle name="Comma 47 2 2 2" xfId="22313"/>
    <cellStyle name="Comma 47 2 2 2 2" xfId="32350"/>
    <cellStyle name="Comma 47 2 2 3" xfId="28841"/>
    <cellStyle name="Comma 47 2 3" xfId="21127"/>
    <cellStyle name="Comma 47 2 3 2" xfId="31173"/>
    <cellStyle name="Comma 47 2 4" xfId="26336"/>
    <cellStyle name="Comma 47 3" xfId="9543"/>
    <cellStyle name="Comma 47 3 2" xfId="14147"/>
    <cellStyle name="Comma 47 3 2 2" xfId="28208"/>
    <cellStyle name="Comma 47 3 3" xfId="21717"/>
    <cellStyle name="Comma 47 3 3 2" xfId="31757"/>
    <cellStyle name="Comma 47 3 4" xfId="25703"/>
    <cellStyle name="Comma 47 4" xfId="12979"/>
    <cellStyle name="Comma 47 4 2" xfId="27344"/>
    <cellStyle name="Comma 47 5" xfId="23942"/>
    <cellStyle name="Comma 47 5 2" xfId="33978"/>
    <cellStyle name="Comma 47 6" xfId="25177"/>
    <cellStyle name="Comma 470" xfId="18230"/>
    <cellStyle name="Comma 470 2" xfId="30408"/>
    <cellStyle name="Comma 471" xfId="18233"/>
    <cellStyle name="Comma 471 2" xfId="30410"/>
    <cellStyle name="Comma 472" xfId="18236"/>
    <cellStyle name="Comma 472 2" xfId="30412"/>
    <cellStyle name="Comma 473" xfId="18237"/>
    <cellStyle name="Comma 473 2" xfId="30413"/>
    <cellStyle name="Comma 474" xfId="18245"/>
    <cellStyle name="Comma 474 2" xfId="30418"/>
    <cellStyle name="Comma 475" xfId="18268"/>
    <cellStyle name="Comma 475 2" xfId="30428"/>
    <cellStyle name="Comma 476" xfId="18537"/>
    <cellStyle name="Comma 476 2" xfId="30663"/>
    <cellStyle name="Comma 477" xfId="18729"/>
    <cellStyle name="Comma 477 2" xfId="30766"/>
    <cellStyle name="Comma 478" xfId="18541"/>
    <cellStyle name="Comma 478 2" xfId="30667"/>
    <cellStyle name="Comma 479" xfId="18721"/>
    <cellStyle name="Comma 479 2" xfId="30760"/>
    <cellStyle name="Comma 48" xfId="8104"/>
    <cellStyle name="Comma 48 2" xfId="10214"/>
    <cellStyle name="Comma 48 2 2" xfId="14782"/>
    <cellStyle name="Comma 48 2 2 2" xfId="22315"/>
    <cellStyle name="Comma 48 2 2 2 2" xfId="32352"/>
    <cellStyle name="Comma 48 2 2 3" xfId="28843"/>
    <cellStyle name="Comma 48 2 3" xfId="21129"/>
    <cellStyle name="Comma 48 2 3 2" xfId="31175"/>
    <cellStyle name="Comma 48 2 4" xfId="26338"/>
    <cellStyle name="Comma 48 3" xfId="9545"/>
    <cellStyle name="Comma 48 3 2" xfId="14149"/>
    <cellStyle name="Comma 48 3 2 2" xfId="28210"/>
    <cellStyle name="Comma 48 3 3" xfId="21719"/>
    <cellStyle name="Comma 48 3 3 2" xfId="31759"/>
    <cellStyle name="Comma 48 3 4" xfId="25705"/>
    <cellStyle name="Comma 48 4" xfId="12980"/>
    <cellStyle name="Comma 48 4 2" xfId="27345"/>
    <cellStyle name="Comma 48 5" xfId="23944"/>
    <cellStyle name="Comma 48 5 2" xfId="33980"/>
    <cellStyle name="Comma 48 6" xfId="25178"/>
    <cellStyle name="Comma 480" xfId="18554"/>
    <cellStyle name="Comma 480 2" xfId="30676"/>
    <cellStyle name="Comma 481" xfId="18712"/>
    <cellStyle name="Comma 481 2" xfId="30756"/>
    <cellStyle name="Comma 482" xfId="18559"/>
    <cellStyle name="Comma 482 2" xfId="30679"/>
    <cellStyle name="Comma 483" xfId="18707"/>
    <cellStyle name="Comma 483 2" xfId="30753"/>
    <cellStyle name="Comma 484" xfId="18572"/>
    <cellStyle name="Comma 484 2" xfId="30686"/>
    <cellStyle name="Comma 485" xfId="18567"/>
    <cellStyle name="Comma 485 2" xfId="30683"/>
    <cellStyle name="Comma 486" xfId="18575"/>
    <cellStyle name="Comma 486 2" xfId="30688"/>
    <cellStyle name="Comma 487" xfId="18579"/>
    <cellStyle name="Comma 487 2" xfId="30690"/>
    <cellStyle name="Comma 488" xfId="18583"/>
    <cellStyle name="Comma 488 2" xfId="30692"/>
    <cellStyle name="Comma 489" xfId="18587"/>
    <cellStyle name="Comma 489 2" xfId="30694"/>
    <cellStyle name="Comma 49" xfId="8105"/>
    <cellStyle name="Comma 49 2" xfId="10216"/>
    <cellStyle name="Comma 49 2 2" xfId="14784"/>
    <cellStyle name="Comma 49 2 2 2" xfId="22317"/>
    <cellStyle name="Comma 49 2 2 2 2" xfId="32354"/>
    <cellStyle name="Comma 49 2 2 3" xfId="28845"/>
    <cellStyle name="Comma 49 2 3" xfId="21131"/>
    <cellStyle name="Comma 49 2 3 2" xfId="31177"/>
    <cellStyle name="Comma 49 2 4" xfId="26340"/>
    <cellStyle name="Comma 49 3" xfId="9547"/>
    <cellStyle name="Comma 49 3 2" xfId="14151"/>
    <cellStyle name="Comma 49 3 2 2" xfId="28212"/>
    <cellStyle name="Comma 49 3 3" xfId="21721"/>
    <cellStyle name="Comma 49 3 3 2" xfId="31761"/>
    <cellStyle name="Comma 49 3 4" xfId="25707"/>
    <cellStyle name="Comma 49 4" xfId="12981"/>
    <cellStyle name="Comma 49 4 2" xfId="27346"/>
    <cellStyle name="Comma 49 5" xfId="23946"/>
    <cellStyle name="Comma 49 5 2" xfId="33982"/>
    <cellStyle name="Comma 49 6" xfId="25179"/>
    <cellStyle name="Comma 490" xfId="18591"/>
    <cellStyle name="Comma 490 2" xfId="30696"/>
    <cellStyle name="Comma 491" xfId="18594"/>
    <cellStyle name="Comma 491 2" xfId="30697"/>
    <cellStyle name="Comma 492" xfId="18598"/>
    <cellStyle name="Comma 492 2" xfId="30699"/>
    <cellStyle name="Comma 493" xfId="18600"/>
    <cellStyle name="Comma 493 2" xfId="30701"/>
    <cellStyle name="Comma 494" xfId="18603"/>
    <cellStyle name="Comma 494 2" xfId="30702"/>
    <cellStyle name="Comma 495" xfId="18604"/>
    <cellStyle name="Comma 495 2" xfId="30703"/>
    <cellStyle name="Comma 496" xfId="18762"/>
    <cellStyle name="Comma 496 2" xfId="30786"/>
    <cellStyle name="Comma 497" xfId="18610"/>
    <cellStyle name="Comma 497 2" xfId="30709"/>
    <cellStyle name="Comma 498" xfId="18757"/>
    <cellStyle name="Comma 498 2" xfId="30782"/>
    <cellStyle name="Comma 499" xfId="18608"/>
    <cellStyle name="Comma 499 2" xfId="30707"/>
    <cellStyle name="Comma 5" xfId="2511"/>
    <cellStyle name="Comma 5 10" xfId="24855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2 2 2" xfId="32397"/>
    <cellStyle name="Comma 5 2 2 2 2 3" xfId="28888"/>
    <cellStyle name="Comma 5 2 2 2 3" xfId="18519"/>
    <cellStyle name="Comma 5 2 2 2 3 2" xfId="30646"/>
    <cellStyle name="Comma 5 2 2 2 4" xfId="21174"/>
    <cellStyle name="Comma 5 2 2 2 4 2" xfId="31220"/>
    <cellStyle name="Comma 5 2 2 2 5" xfId="26383"/>
    <cellStyle name="Comma 5 2 2 3" xfId="9590"/>
    <cellStyle name="Comma 5 2 2 3 2" xfId="14194"/>
    <cellStyle name="Comma 5 2 2 3 2 2" xfId="28255"/>
    <cellStyle name="Comma 5 2 2 3 3" xfId="21764"/>
    <cellStyle name="Comma 5 2 2 3 3 2" xfId="31804"/>
    <cellStyle name="Comma 5 2 2 3 4" xfId="25750"/>
    <cellStyle name="Comma 5 2 2 4" xfId="18421"/>
    <cellStyle name="Comma 5 2 2 4 2" xfId="30549"/>
    <cellStyle name="Comma 5 2 2 5" xfId="24416"/>
    <cellStyle name="Comma 5 2 2 5 2" xfId="34452"/>
    <cellStyle name="Comma 5 2 2 6" xfId="25505"/>
    <cellStyle name="Comma 5 2 3" xfId="10035"/>
    <cellStyle name="Comma 5 2 3 2" xfId="14625"/>
    <cellStyle name="Comma 5 2 3 2 2" xfId="22196"/>
    <cellStyle name="Comma 5 2 3 2 2 2" xfId="32234"/>
    <cellStyle name="Comma 5 2 3 2 3" xfId="28686"/>
    <cellStyle name="Comma 5 2 3 3" xfId="18492"/>
    <cellStyle name="Comma 5 2 3 3 2" xfId="30620"/>
    <cellStyle name="Comma 5 2 3 4" xfId="21004"/>
    <cellStyle name="Comma 5 2 3 4 2" xfId="31057"/>
    <cellStyle name="Comma 5 2 3 5" xfId="26181"/>
    <cellStyle name="Comma 5 2 4" xfId="9316"/>
    <cellStyle name="Comma 5 2 4 2" xfId="14005"/>
    <cellStyle name="Comma 5 2 4 2 2" xfId="28066"/>
    <cellStyle name="Comma 5 2 4 3" xfId="21583"/>
    <cellStyle name="Comma 5 2 4 3 2" xfId="31625"/>
    <cellStyle name="Comma 5 2 4 4" xfId="25561"/>
    <cellStyle name="Comma 5 2 5" xfId="18354"/>
    <cellStyle name="Comma 5 2 5 2" xfId="20909"/>
    <cellStyle name="Comma 5 2 5 2 2" xfId="30966"/>
    <cellStyle name="Comma 5 2 5 3" xfId="30482"/>
    <cellStyle name="Comma 5 2 6" xfId="11808"/>
    <cellStyle name="Comma 5 2 6 2" xfId="27042"/>
    <cellStyle name="Comma 5 2 7" xfId="23813"/>
    <cellStyle name="Comma 5 2 7 2" xfId="33849"/>
    <cellStyle name="Comma 5 2 8" xfId="24896"/>
    <cellStyle name="Comma 5 3" xfId="6903"/>
    <cellStyle name="Comma 5 3 2" xfId="10098"/>
    <cellStyle name="Comma 5 3 2 2" xfId="10861"/>
    <cellStyle name="Comma 5 3 2 2 2" xfId="18029"/>
    <cellStyle name="Comma 5 3 2 2 2 2" xfId="30303"/>
    <cellStyle name="Comma 5 3 2 2 3" xfId="13550"/>
    <cellStyle name="Comma 5 3 2 2 3 2" xfId="27791"/>
    <cellStyle name="Comma 5 3 2 2 4" xfId="26941"/>
    <cellStyle name="Comma 5 3 2 3" xfId="14668"/>
    <cellStyle name="Comma 5 3 2 3 2" xfId="28729"/>
    <cellStyle name="Comma 5 3 2 4" xfId="26224"/>
    <cellStyle name="Comma 5 3 3" xfId="9374"/>
    <cellStyle name="Comma 5 3 3 2" xfId="14031"/>
    <cellStyle name="Comma 5 3 3 2 2" xfId="28092"/>
    <cellStyle name="Comma 5 3 3 3" xfId="21610"/>
    <cellStyle name="Comma 5 3 3 3 2" xfId="31651"/>
    <cellStyle name="Comma 5 3 3 4" xfId="25587"/>
    <cellStyle name="Comma 5 3 4" xfId="18373"/>
    <cellStyle name="Comma 5 3 4 2" xfId="20929"/>
    <cellStyle name="Comma 5 3 4 2 2" xfId="30985"/>
    <cellStyle name="Comma 5 3 4 3" xfId="30501"/>
    <cellStyle name="Comma 5 3 5" xfId="12563"/>
    <cellStyle name="Comma 5 3 5 2" xfId="27114"/>
    <cellStyle name="Comma 5 3 6" xfId="23838"/>
    <cellStyle name="Comma 5 3 6 2" xfId="33874"/>
    <cellStyle name="Comma 5 3 7" xfId="24947"/>
    <cellStyle name="Comma 5 4" xfId="6904"/>
    <cellStyle name="Comma 5 4 2" xfId="9995"/>
    <cellStyle name="Comma 5 4 2 2" xfId="10878"/>
    <cellStyle name="Comma 5 4 2 2 2" xfId="18444"/>
    <cellStyle name="Comma 5 4 2 2 2 2" xfId="30572"/>
    <cellStyle name="Comma 5 4 2 2 3" xfId="13565"/>
    <cellStyle name="Comma 5 4 2 2 3 2" xfId="27806"/>
    <cellStyle name="Comma 5 4 2 2 4" xfId="26956"/>
    <cellStyle name="Comma 5 4 2 3" xfId="14596"/>
    <cellStyle name="Comma 5 4 2 3 2" xfId="28657"/>
    <cellStyle name="Comma 5 4 2 4" xfId="26152"/>
    <cellStyle name="Comma 5 4 3" xfId="18011"/>
    <cellStyle name="Comma 5 4 3 2" xfId="18508"/>
    <cellStyle name="Comma 5 4 3 2 2" xfId="30635"/>
    <cellStyle name="Comma 5 4 3 3" xfId="22762"/>
    <cellStyle name="Comma 5 4 3 3 2" xfId="32798"/>
    <cellStyle name="Comma 5 4 3 4" xfId="30285"/>
    <cellStyle name="Comma 5 4 4" xfId="18392"/>
    <cellStyle name="Comma 5 4 4 2" xfId="20949"/>
    <cellStyle name="Comma 5 4 4 2 2" xfId="31004"/>
    <cellStyle name="Comma 5 4 4 3" xfId="30520"/>
    <cellStyle name="Comma 5 4 5" xfId="12564"/>
    <cellStyle name="Comma 5 4 5 2" xfId="27115"/>
    <cellStyle name="Comma 5 4 6" xfId="24387"/>
    <cellStyle name="Comma 5 4 6 2" xfId="34423"/>
    <cellStyle name="Comma 5 4 7" xfId="24948"/>
    <cellStyle name="Comma 5 5" xfId="6905"/>
    <cellStyle name="Comma 5 5 2" xfId="10090"/>
    <cellStyle name="Comma 5 5 2 2" xfId="14660"/>
    <cellStyle name="Comma 5 5 2 2 2" xfId="28721"/>
    <cellStyle name="Comma 5 5 2 3" xfId="22170"/>
    <cellStyle name="Comma 5 5 2 3 2" xfId="32209"/>
    <cellStyle name="Comma 5 5 2 4" xfId="26216"/>
    <cellStyle name="Comma 5 5 3" xfId="18407"/>
    <cellStyle name="Comma 5 5 3 2" xfId="20965"/>
    <cellStyle name="Comma 5 5 3 2 2" xfId="31019"/>
    <cellStyle name="Comma 5 5 3 3" xfId="30535"/>
    <cellStyle name="Comma 5 5 4" xfId="12565"/>
    <cellStyle name="Comma 5 5 4 2" xfId="27116"/>
    <cellStyle name="Comma 5 5 5" xfId="24398"/>
    <cellStyle name="Comma 5 5 5 2" xfId="34434"/>
    <cellStyle name="Comma 5 5 6" xfId="24949"/>
    <cellStyle name="Comma 5 6" xfId="9288"/>
    <cellStyle name="Comma 5 6 2" xfId="10836"/>
    <cellStyle name="Comma 5 6 2 2" xfId="18473"/>
    <cellStyle name="Comma 5 6 2 2 2" xfId="30601"/>
    <cellStyle name="Comma 5 6 2 3" xfId="13529"/>
    <cellStyle name="Comma 5 6 2 3 2" xfId="27770"/>
    <cellStyle name="Comma 5 6 2 4" xfId="26921"/>
    <cellStyle name="Comma 5 6 3" xfId="13979"/>
    <cellStyle name="Comma 5 6 3 2" xfId="28040"/>
    <cellStyle name="Comma 5 6 4" xfId="25535"/>
    <cellStyle name="Comma 5 7" xfId="13705"/>
    <cellStyle name="Comma 5 7 2" xfId="18339"/>
    <cellStyle name="Comma 5 7 2 2" xfId="30467"/>
    <cellStyle name="Comma 5 7 3" xfId="20894"/>
    <cellStyle name="Comma 5 7 3 2" xfId="30951"/>
    <cellStyle name="Comma 5 7 4" xfId="27839"/>
    <cellStyle name="Comma 5 8" xfId="11518"/>
    <cellStyle name="Comma 5 8 2" xfId="27016"/>
    <cellStyle name="Comma 5 9" xfId="23790"/>
    <cellStyle name="Comma 5 9 2" xfId="33826"/>
    <cellStyle name="Comma 50" xfId="8106"/>
    <cellStyle name="Comma 50 2" xfId="10122"/>
    <cellStyle name="Comma 50 2 2" xfId="14690"/>
    <cellStyle name="Comma 50 2 2 2" xfId="22222"/>
    <cellStyle name="Comma 50 2 2 2 2" xfId="32259"/>
    <cellStyle name="Comma 50 2 2 3" xfId="28751"/>
    <cellStyle name="Comma 50 2 3" xfId="21036"/>
    <cellStyle name="Comma 50 2 3 2" xfId="31082"/>
    <cellStyle name="Comma 50 2 4" xfId="26246"/>
    <cellStyle name="Comma 50 3" xfId="9412"/>
    <cellStyle name="Comma 50 3 2" xfId="14055"/>
    <cellStyle name="Comma 50 3 2 2" xfId="28116"/>
    <cellStyle name="Comma 50 3 3" xfId="21625"/>
    <cellStyle name="Comma 50 3 3 2" xfId="31665"/>
    <cellStyle name="Comma 50 3 4" xfId="25611"/>
    <cellStyle name="Comma 50 4" xfId="12982"/>
    <cellStyle name="Comma 50 4 2" xfId="27347"/>
    <cellStyle name="Comma 50 5" xfId="23852"/>
    <cellStyle name="Comma 50 5 2" xfId="33888"/>
    <cellStyle name="Comma 50 6" xfId="25180"/>
    <cellStyle name="Comma 500" xfId="18858"/>
    <cellStyle name="Comma 500 2" xfId="30837"/>
    <cellStyle name="Comma 501" xfId="18766"/>
    <cellStyle name="Comma 501 2" xfId="30789"/>
    <cellStyle name="Comma 502" xfId="18740"/>
    <cellStyle name="Comma 502 2" xfId="30771"/>
    <cellStyle name="Comma 503" xfId="18759"/>
    <cellStyle name="Comma 503 2" xfId="30784"/>
    <cellStyle name="Comma 504" xfId="18644"/>
    <cellStyle name="Comma 504 2" xfId="30725"/>
    <cellStyle name="Comma 505" xfId="18547"/>
    <cellStyle name="Comma 505 2" xfId="30671"/>
    <cellStyle name="Comma 506" xfId="18808"/>
    <cellStyle name="Comma 506 2" xfId="30815"/>
    <cellStyle name="Comma 507" xfId="18638"/>
    <cellStyle name="Comma 507 2" xfId="30721"/>
    <cellStyle name="Comma 508" xfId="18749"/>
    <cellStyle name="Comma 508 2" xfId="30777"/>
    <cellStyle name="Comma 509" xfId="18539"/>
    <cellStyle name="Comma 509 2" xfId="30665"/>
    <cellStyle name="Comma 51" xfId="8107"/>
    <cellStyle name="Comma 51 2" xfId="10218"/>
    <cellStyle name="Comma 51 2 2" xfId="14786"/>
    <cellStyle name="Comma 51 2 2 2" xfId="22319"/>
    <cellStyle name="Comma 51 2 2 2 2" xfId="32356"/>
    <cellStyle name="Comma 51 2 2 3" xfId="28847"/>
    <cellStyle name="Comma 51 2 3" xfId="21133"/>
    <cellStyle name="Comma 51 2 3 2" xfId="31179"/>
    <cellStyle name="Comma 51 2 4" xfId="26342"/>
    <cellStyle name="Comma 51 3" xfId="9549"/>
    <cellStyle name="Comma 51 3 2" xfId="14153"/>
    <cellStyle name="Comma 51 3 2 2" xfId="28214"/>
    <cellStyle name="Comma 51 3 3" xfId="21723"/>
    <cellStyle name="Comma 51 3 3 2" xfId="31763"/>
    <cellStyle name="Comma 51 3 4" xfId="25709"/>
    <cellStyle name="Comma 51 4" xfId="12983"/>
    <cellStyle name="Comma 51 4 2" xfId="27348"/>
    <cellStyle name="Comma 51 5" xfId="23948"/>
    <cellStyle name="Comma 51 5 2" xfId="33984"/>
    <cellStyle name="Comma 51 6" xfId="25181"/>
    <cellStyle name="Comma 510" xfId="18737"/>
    <cellStyle name="Comma 510 2" xfId="30769"/>
    <cellStyle name="Comma 511" xfId="18841"/>
    <cellStyle name="Comma 511 2" xfId="30830"/>
    <cellStyle name="Comma 512" xfId="18753"/>
    <cellStyle name="Comma 512 2" xfId="30779"/>
    <cellStyle name="Comma 513" xfId="18563"/>
    <cellStyle name="Comma 513 2" xfId="30681"/>
    <cellStyle name="Comma 514" xfId="18866"/>
    <cellStyle name="Comma 514 2" xfId="30841"/>
    <cellStyle name="Comma 515" xfId="18748"/>
    <cellStyle name="Comma 515 2" xfId="30776"/>
    <cellStyle name="Comma 516" xfId="18788"/>
    <cellStyle name="Comma 516 2" xfId="30805"/>
    <cellStyle name="Comma 517" xfId="18769"/>
    <cellStyle name="Comma 517 2" xfId="30791"/>
    <cellStyle name="Comma 518" xfId="18790"/>
    <cellStyle name="Comma 518 2" xfId="30807"/>
    <cellStyle name="Comma 519" xfId="18830"/>
    <cellStyle name="Comma 519 2" xfId="30824"/>
    <cellStyle name="Comma 52" xfId="8108"/>
    <cellStyle name="Comma 52 2" xfId="10123"/>
    <cellStyle name="Comma 52 2 2" xfId="14691"/>
    <cellStyle name="Comma 52 2 2 2" xfId="22223"/>
    <cellStyle name="Comma 52 2 2 2 2" xfId="32260"/>
    <cellStyle name="Comma 52 2 2 3" xfId="28752"/>
    <cellStyle name="Comma 52 2 3" xfId="21037"/>
    <cellStyle name="Comma 52 2 3 2" xfId="31083"/>
    <cellStyle name="Comma 52 2 4" xfId="26247"/>
    <cellStyle name="Comma 52 3" xfId="9413"/>
    <cellStyle name="Comma 52 3 2" xfId="14056"/>
    <cellStyle name="Comma 52 3 2 2" xfId="28117"/>
    <cellStyle name="Comma 52 3 3" xfId="21626"/>
    <cellStyle name="Comma 52 3 3 2" xfId="31666"/>
    <cellStyle name="Comma 52 3 4" xfId="25612"/>
    <cellStyle name="Comma 52 4" xfId="12984"/>
    <cellStyle name="Comma 52 4 2" xfId="27349"/>
    <cellStyle name="Comma 52 5" xfId="23853"/>
    <cellStyle name="Comma 52 5 2" xfId="33889"/>
    <cellStyle name="Comma 52 6" xfId="25182"/>
    <cellStyle name="Comma 520" xfId="18855"/>
    <cellStyle name="Comma 520 2" xfId="30836"/>
    <cellStyle name="Comma 521" xfId="18633"/>
    <cellStyle name="Comma 521 2" xfId="30718"/>
    <cellStyle name="Comma 522" xfId="18752"/>
    <cellStyle name="Comma 522 2" xfId="30778"/>
    <cellStyle name="Comma 523" xfId="18564"/>
    <cellStyle name="Comma 523 2" xfId="30682"/>
    <cellStyle name="Comma 524" xfId="18674"/>
    <cellStyle name="Comma 524 2" xfId="30739"/>
    <cellStyle name="Comma 525" xfId="18756"/>
    <cellStyle name="Comma 525 2" xfId="30781"/>
    <cellStyle name="Comma 526" xfId="18826"/>
    <cellStyle name="Comma 526 2" xfId="30822"/>
    <cellStyle name="Comma 527" xfId="18648"/>
    <cellStyle name="Comma 527 2" xfId="30728"/>
    <cellStyle name="Comma 528" xfId="18850"/>
    <cellStyle name="Comma 528 2" xfId="30835"/>
    <cellStyle name="Comma 529" xfId="18694"/>
    <cellStyle name="Comma 529 2" xfId="30745"/>
    <cellStyle name="Comma 53" xfId="8109"/>
    <cellStyle name="Comma 53 2" xfId="10221"/>
    <cellStyle name="Comma 53 2 2" xfId="14789"/>
    <cellStyle name="Comma 53 2 2 2" xfId="22322"/>
    <cellStyle name="Comma 53 2 2 2 2" xfId="32359"/>
    <cellStyle name="Comma 53 2 2 3" xfId="28850"/>
    <cellStyle name="Comma 53 2 3" xfId="21136"/>
    <cellStyle name="Comma 53 2 3 2" xfId="31182"/>
    <cellStyle name="Comma 53 2 4" xfId="26345"/>
    <cellStyle name="Comma 53 3" xfId="9552"/>
    <cellStyle name="Comma 53 3 2" xfId="14156"/>
    <cellStyle name="Comma 53 3 2 2" xfId="28217"/>
    <cellStyle name="Comma 53 3 3" xfId="21726"/>
    <cellStyle name="Comma 53 3 3 2" xfId="31766"/>
    <cellStyle name="Comma 53 3 4" xfId="25712"/>
    <cellStyle name="Comma 53 4" xfId="12985"/>
    <cellStyle name="Comma 53 4 2" xfId="27350"/>
    <cellStyle name="Comma 53 5" xfId="23951"/>
    <cellStyle name="Comma 53 5 2" xfId="33987"/>
    <cellStyle name="Comma 53 6" xfId="25183"/>
    <cellStyle name="Comma 530" xfId="18641"/>
    <cellStyle name="Comma 530 2" xfId="30723"/>
    <cellStyle name="Comma 531" xfId="18693"/>
    <cellStyle name="Comma 531 2" xfId="30744"/>
    <cellStyle name="Comma 532" xfId="18789"/>
    <cellStyle name="Comma 532 2" xfId="30806"/>
    <cellStyle name="Comma 533" xfId="18820"/>
    <cellStyle name="Comma 533 2" xfId="30819"/>
    <cellStyle name="Comma 534" xfId="18805"/>
    <cellStyle name="Comma 534 2" xfId="30812"/>
    <cellStyle name="Comma 535" xfId="18702"/>
    <cellStyle name="Comma 535 2" xfId="30749"/>
    <cellStyle name="Comma 536" xfId="18616"/>
    <cellStyle name="Comma 536 2" xfId="30713"/>
    <cellStyle name="Comma 537" xfId="18777"/>
    <cellStyle name="Comma 537 2" xfId="30796"/>
    <cellStyle name="Comma 538" xfId="18680"/>
    <cellStyle name="Comma 538 2" xfId="30741"/>
    <cellStyle name="Comma 539" xfId="18551"/>
    <cellStyle name="Comma 539 2" xfId="30674"/>
    <cellStyle name="Comma 54" xfId="8110"/>
    <cellStyle name="Comma 54 2" xfId="10223"/>
    <cellStyle name="Comma 54 2 2" xfId="14791"/>
    <cellStyle name="Comma 54 2 2 2" xfId="22324"/>
    <cellStyle name="Comma 54 2 2 2 2" xfId="32361"/>
    <cellStyle name="Comma 54 2 2 3" xfId="28852"/>
    <cellStyle name="Comma 54 2 3" xfId="21138"/>
    <cellStyle name="Comma 54 2 3 2" xfId="31184"/>
    <cellStyle name="Comma 54 2 4" xfId="26347"/>
    <cellStyle name="Comma 54 3" xfId="9554"/>
    <cellStyle name="Comma 54 3 2" xfId="14158"/>
    <cellStyle name="Comma 54 3 2 2" xfId="28219"/>
    <cellStyle name="Comma 54 3 3" xfId="21728"/>
    <cellStyle name="Comma 54 3 3 2" xfId="31768"/>
    <cellStyle name="Comma 54 3 4" xfId="25714"/>
    <cellStyle name="Comma 54 4" xfId="12986"/>
    <cellStyle name="Comma 54 4 2" xfId="27351"/>
    <cellStyle name="Comma 54 5" xfId="23953"/>
    <cellStyle name="Comma 54 5 2" xfId="33989"/>
    <cellStyle name="Comma 54 6" xfId="25184"/>
    <cellStyle name="Comma 540" xfId="18614"/>
    <cellStyle name="Comma 540 2" xfId="30712"/>
    <cellStyle name="Comma 541" xfId="18699"/>
    <cellStyle name="Comma 541 2" xfId="30747"/>
    <cellStyle name="Comma 542" xfId="18767"/>
    <cellStyle name="Comma 542 2" xfId="30790"/>
    <cellStyle name="Comma 543" xfId="18705"/>
    <cellStyle name="Comma 543 2" xfId="30752"/>
    <cellStyle name="Comma 544" xfId="18701"/>
    <cellStyle name="Comma 544 2" xfId="30748"/>
    <cellStyle name="Comma 545" xfId="18546"/>
    <cellStyle name="Comma 545 2" xfId="30670"/>
    <cellStyle name="Comma 546" xfId="18795"/>
    <cellStyle name="Comma 546 2" xfId="30809"/>
    <cellStyle name="Comma 547" xfId="18824"/>
    <cellStyle name="Comma 547 2" xfId="30821"/>
    <cellStyle name="Comma 548" xfId="18764"/>
    <cellStyle name="Comma 548 2" xfId="30788"/>
    <cellStyle name="Comma 549" xfId="18543"/>
    <cellStyle name="Comma 549 2" xfId="30668"/>
    <cellStyle name="Comma 55" xfId="8111"/>
    <cellStyle name="Comma 55 2" xfId="10225"/>
    <cellStyle name="Comma 55 2 2" xfId="14793"/>
    <cellStyle name="Comma 55 2 2 2" xfId="22326"/>
    <cellStyle name="Comma 55 2 2 2 2" xfId="32363"/>
    <cellStyle name="Comma 55 2 2 3" xfId="28854"/>
    <cellStyle name="Comma 55 2 3" xfId="21140"/>
    <cellStyle name="Comma 55 2 3 2" xfId="31186"/>
    <cellStyle name="Comma 55 2 4" xfId="26349"/>
    <cellStyle name="Comma 55 3" xfId="9556"/>
    <cellStyle name="Comma 55 3 2" xfId="14160"/>
    <cellStyle name="Comma 55 3 2 2" xfId="28221"/>
    <cellStyle name="Comma 55 3 3" xfId="21730"/>
    <cellStyle name="Comma 55 3 3 2" xfId="31770"/>
    <cellStyle name="Comma 55 3 4" xfId="25716"/>
    <cellStyle name="Comma 55 4" xfId="12987"/>
    <cellStyle name="Comma 55 4 2" xfId="27352"/>
    <cellStyle name="Comma 55 5" xfId="23955"/>
    <cellStyle name="Comma 55 5 2" xfId="33991"/>
    <cellStyle name="Comma 55 6" xfId="25185"/>
    <cellStyle name="Comma 550" xfId="18643"/>
    <cellStyle name="Comma 550 2" xfId="30724"/>
    <cellStyle name="Comma 551" xfId="18846"/>
    <cellStyle name="Comma 551 2" xfId="30832"/>
    <cellStyle name="Comma 552" xfId="18681"/>
    <cellStyle name="Comma 552 2" xfId="30742"/>
    <cellStyle name="Comma 553" xfId="18670"/>
    <cellStyle name="Comma 553 2" xfId="30737"/>
    <cellStyle name="Comma 554" xfId="18657"/>
    <cellStyle name="Comma 554 2" xfId="30732"/>
    <cellStyle name="Comma 555" xfId="18742"/>
    <cellStyle name="Comma 555 2" xfId="30772"/>
    <cellStyle name="Comma 556" xfId="18656"/>
    <cellStyle name="Comma 556 2" xfId="30731"/>
    <cellStyle name="Comma 557" xfId="18549"/>
    <cellStyle name="Comma 557 2" xfId="30672"/>
    <cellStyle name="Comma 558" xfId="18780"/>
    <cellStyle name="Comma 558 2" xfId="30799"/>
    <cellStyle name="Comma 559" xfId="18761"/>
    <cellStyle name="Comma 559 2" xfId="30785"/>
    <cellStyle name="Comma 56" xfId="8112"/>
    <cellStyle name="Comma 56 2" xfId="10124"/>
    <cellStyle name="Comma 56 2 2" xfId="14692"/>
    <cellStyle name="Comma 56 2 2 2" xfId="22224"/>
    <cellStyle name="Comma 56 2 2 2 2" xfId="32261"/>
    <cellStyle name="Comma 56 2 2 3" xfId="28753"/>
    <cellStyle name="Comma 56 2 3" xfId="21038"/>
    <cellStyle name="Comma 56 2 3 2" xfId="31084"/>
    <cellStyle name="Comma 56 2 4" xfId="26248"/>
    <cellStyle name="Comma 56 3" xfId="9414"/>
    <cellStyle name="Comma 56 3 2" xfId="14057"/>
    <cellStyle name="Comma 56 3 2 2" xfId="28118"/>
    <cellStyle name="Comma 56 3 3" xfId="21627"/>
    <cellStyle name="Comma 56 3 3 2" xfId="31667"/>
    <cellStyle name="Comma 56 3 4" xfId="25613"/>
    <cellStyle name="Comma 56 4" xfId="12988"/>
    <cellStyle name="Comma 56 4 2" xfId="27353"/>
    <cellStyle name="Comma 56 5" xfId="23854"/>
    <cellStyle name="Comma 56 5 2" xfId="33890"/>
    <cellStyle name="Comma 56 6" xfId="25186"/>
    <cellStyle name="Comma 560" xfId="18832"/>
    <cellStyle name="Comma 560 2" xfId="30826"/>
    <cellStyle name="Comma 561" xfId="18862"/>
    <cellStyle name="Comma 561 2" xfId="30838"/>
    <cellStyle name="Comma 562" xfId="18774"/>
    <cellStyle name="Comma 562 2" xfId="30795"/>
    <cellStyle name="Comma 563" xfId="18639"/>
    <cellStyle name="Comma 563 2" xfId="30722"/>
    <cellStyle name="Comma 564" xfId="18538"/>
    <cellStyle name="Comma 564 2" xfId="30664"/>
    <cellStyle name="Comma 565" xfId="18772"/>
    <cellStyle name="Comma 565 2" xfId="30794"/>
    <cellStyle name="Comma 566" xfId="18652"/>
    <cellStyle name="Comma 566 2" xfId="24432"/>
    <cellStyle name="Comma 566 2 2" xfId="34468"/>
    <cellStyle name="Comma 566 3" xfId="30729"/>
    <cellStyle name="Comma 567" xfId="18654"/>
    <cellStyle name="Comma 567 2" xfId="30730"/>
    <cellStyle name="Comma 568" xfId="18876"/>
    <cellStyle name="Comma 568 2" xfId="24433"/>
    <cellStyle name="Comma 568 2 2" xfId="34469"/>
    <cellStyle name="Comma 568 3" xfId="30847"/>
    <cellStyle name="Comma 569" xfId="10908"/>
    <cellStyle name="Comma 569 2" xfId="10922"/>
    <cellStyle name="Comma 569 2 2" xfId="26983"/>
    <cellStyle name="Comma 569 3" xfId="26974"/>
    <cellStyle name="Comma 57" xfId="8113"/>
    <cellStyle name="Comma 57 2" xfId="10228"/>
    <cellStyle name="Comma 57 2 2" xfId="14796"/>
    <cellStyle name="Comma 57 2 2 2" xfId="22329"/>
    <cellStyle name="Comma 57 2 2 2 2" xfId="32366"/>
    <cellStyle name="Comma 57 2 2 3" xfId="28857"/>
    <cellStyle name="Comma 57 2 3" xfId="21143"/>
    <cellStyle name="Comma 57 2 3 2" xfId="31189"/>
    <cellStyle name="Comma 57 2 4" xfId="26352"/>
    <cellStyle name="Comma 57 3" xfId="9559"/>
    <cellStyle name="Comma 57 3 2" xfId="14163"/>
    <cellStyle name="Comma 57 3 2 2" xfId="28224"/>
    <cellStyle name="Comma 57 3 3" xfId="21733"/>
    <cellStyle name="Comma 57 3 3 2" xfId="31773"/>
    <cellStyle name="Comma 57 3 4" xfId="25719"/>
    <cellStyle name="Comma 57 4" xfId="12989"/>
    <cellStyle name="Comma 57 4 2" xfId="27354"/>
    <cellStyle name="Comma 57 5" xfId="23958"/>
    <cellStyle name="Comma 57 5 2" xfId="33994"/>
    <cellStyle name="Comma 57 6" xfId="25187"/>
    <cellStyle name="Comma 570" xfId="13424"/>
    <cellStyle name="Comma 570 2" xfId="27665"/>
    <cellStyle name="Comma 571" xfId="11423"/>
    <cellStyle name="Comma 571 2" xfId="27007"/>
    <cellStyle name="Comma 572" xfId="20006"/>
    <cellStyle name="Comma 572 2" xfId="24538"/>
    <cellStyle name="Comma 572 2 2" xfId="34525"/>
    <cellStyle name="Comma 572 3" xfId="30871"/>
    <cellStyle name="Comma 573" xfId="11283"/>
    <cellStyle name="Comma 573 2" xfId="24537"/>
    <cellStyle name="Comma 573 2 2" xfId="34524"/>
    <cellStyle name="Comma 573 3" xfId="27001"/>
    <cellStyle name="Comma 574" xfId="13301"/>
    <cellStyle name="Comma 574 2" xfId="24550"/>
    <cellStyle name="Comma 574 2 2" xfId="34529"/>
    <cellStyle name="Comma 574 3" xfId="27654"/>
    <cellStyle name="Comma 575" xfId="10906"/>
    <cellStyle name="Comma 575 2" xfId="19769"/>
    <cellStyle name="Comma 575 2 2" xfId="30866"/>
    <cellStyle name="Comma 575 3" xfId="26973"/>
    <cellStyle name="Comma 576" xfId="11616"/>
    <cellStyle name="Comma 576 2" xfId="24552"/>
    <cellStyle name="Comma 576 2 2" xfId="34530"/>
    <cellStyle name="Comma 576 3" xfId="27024"/>
    <cellStyle name="Comma 577" xfId="20731"/>
    <cellStyle name="Comma 577 2" xfId="30903"/>
    <cellStyle name="Comma 578" xfId="10914"/>
    <cellStyle name="Comma 578 2" xfId="26976"/>
    <cellStyle name="Comma 579" xfId="10925"/>
    <cellStyle name="Comma 579 2" xfId="23782"/>
    <cellStyle name="Comma 579 2 2" xfId="33818"/>
    <cellStyle name="Comma 579 3" xfId="26986"/>
    <cellStyle name="Comma 58" xfId="8114"/>
    <cellStyle name="Comma 58 2" xfId="10230"/>
    <cellStyle name="Comma 58 2 2" xfId="14798"/>
    <cellStyle name="Comma 58 2 2 2" xfId="22331"/>
    <cellStyle name="Comma 58 2 2 2 2" xfId="32368"/>
    <cellStyle name="Comma 58 2 2 3" xfId="28859"/>
    <cellStyle name="Comma 58 2 3" xfId="21145"/>
    <cellStyle name="Comma 58 2 3 2" xfId="31191"/>
    <cellStyle name="Comma 58 2 4" xfId="26354"/>
    <cellStyle name="Comma 58 3" xfId="9561"/>
    <cellStyle name="Comma 58 3 2" xfId="14165"/>
    <cellStyle name="Comma 58 3 2 2" xfId="28226"/>
    <cellStyle name="Comma 58 3 3" xfId="21735"/>
    <cellStyle name="Comma 58 3 3 2" xfId="31775"/>
    <cellStyle name="Comma 58 3 4" xfId="25721"/>
    <cellStyle name="Comma 58 4" xfId="12990"/>
    <cellStyle name="Comma 58 4 2" xfId="27355"/>
    <cellStyle name="Comma 58 5" xfId="23960"/>
    <cellStyle name="Comma 58 5 2" xfId="33996"/>
    <cellStyle name="Comma 58 6" xfId="25188"/>
    <cellStyle name="Comma 580" xfId="10930"/>
    <cellStyle name="Comma 580 2" xfId="24393"/>
    <cellStyle name="Comma 580 2 2" xfId="34429"/>
    <cellStyle name="Comma 580 3" xfId="26991"/>
    <cellStyle name="Comma 581" xfId="20882"/>
    <cellStyle name="Comma 581 2" xfId="30939"/>
    <cellStyle name="Comma 582" xfId="20879"/>
    <cellStyle name="Comma 582 2" xfId="30936"/>
    <cellStyle name="Comma 583" xfId="20878"/>
    <cellStyle name="Comma 583 2" xfId="30935"/>
    <cellStyle name="Comma 584" xfId="20883"/>
    <cellStyle name="Comma 584 2" xfId="30940"/>
    <cellStyle name="Comma 585" xfId="24439"/>
    <cellStyle name="Comma 585 2" xfId="34472"/>
    <cellStyle name="Comma 586" xfId="24443"/>
    <cellStyle name="Comma 586 2" xfId="34475"/>
    <cellStyle name="Comma 587" xfId="24444"/>
    <cellStyle name="Comma 587 2" xfId="34476"/>
    <cellStyle name="Comma 588" xfId="24442"/>
    <cellStyle name="Comma 588 2" xfId="34474"/>
    <cellStyle name="Comma 589" xfId="24455"/>
    <cellStyle name="Comma 589 2" xfId="34480"/>
    <cellStyle name="Comma 59" xfId="8115"/>
    <cellStyle name="Comma 59 2" xfId="10232"/>
    <cellStyle name="Comma 59 2 2" xfId="14800"/>
    <cellStyle name="Comma 59 2 2 2" xfId="22333"/>
    <cellStyle name="Comma 59 2 2 2 2" xfId="32370"/>
    <cellStyle name="Comma 59 2 2 3" xfId="28861"/>
    <cellStyle name="Comma 59 2 3" xfId="21147"/>
    <cellStyle name="Comma 59 2 3 2" xfId="31193"/>
    <cellStyle name="Comma 59 2 4" xfId="26356"/>
    <cellStyle name="Comma 59 3" xfId="9563"/>
    <cellStyle name="Comma 59 3 2" xfId="14167"/>
    <cellStyle name="Comma 59 3 2 2" xfId="28228"/>
    <cellStyle name="Comma 59 3 3" xfId="21737"/>
    <cellStyle name="Comma 59 3 3 2" xfId="31777"/>
    <cellStyle name="Comma 59 3 4" xfId="25723"/>
    <cellStyle name="Comma 59 4" xfId="12991"/>
    <cellStyle name="Comma 59 4 2" xfId="27356"/>
    <cellStyle name="Comma 59 5" xfId="23962"/>
    <cellStyle name="Comma 59 5 2" xfId="33998"/>
    <cellStyle name="Comma 59 6" xfId="25189"/>
    <cellStyle name="Comma 590" xfId="24459"/>
    <cellStyle name="Comma 590 2" xfId="34482"/>
    <cellStyle name="Comma 591" xfId="24463"/>
    <cellStyle name="Comma 591 2" xfId="34484"/>
    <cellStyle name="Comma 592" xfId="24464"/>
    <cellStyle name="Comma 592 2" xfId="34485"/>
    <cellStyle name="Comma 593" xfId="24470"/>
    <cellStyle name="Comma 593 2" xfId="34488"/>
    <cellStyle name="Comma 594" xfId="24475"/>
    <cellStyle name="Comma 594 2" xfId="34491"/>
    <cellStyle name="Comma 595" xfId="24474"/>
    <cellStyle name="Comma 595 2" xfId="34490"/>
    <cellStyle name="Comma 596" xfId="24483"/>
    <cellStyle name="Comma 596 2" xfId="34495"/>
    <cellStyle name="Comma 597" xfId="24476"/>
    <cellStyle name="Comma 597 2" xfId="34492"/>
    <cellStyle name="Comma 598" xfId="24491"/>
    <cellStyle name="Comma 598 2" xfId="34499"/>
    <cellStyle name="Comma 599" xfId="24495"/>
    <cellStyle name="Comma 599 2" xfId="34501"/>
    <cellStyle name="Comma 6" xfId="2512"/>
    <cellStyle name="Comma 6 10" xfId="24856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2 2 2" xfId="32398"/>
    <cellStyle name="Comma 6 2 2 2 2 3" xfId="28889"/>
    <cellStyle name="Comma 6 2 2 2 3" xfId="18520"/>
    <cellStyle name="Comma 6 2 2 2 3 2" xfId="30647"/>
    <cellStyle name="Comma 6 2 2 2 4" xfId="21175"/>
    <cellStyle name="Comma 6 2 2 2 4 2" xfId="31221"/>
    <cellStyle name="Comma 6 2 2 2 5" xfId="26384"/>
    <cellStyle name="Comma 6 2 2 3" xfId="9591"/>
    <cellStyle name="Comma 6 2 2 3 2" xfId="14195"/>
    <cellStyle name="Comma 6 2 2 3 2 2" xfId="28256"/>
    <cellStyle name="Comma 6 2 2 3 3" xfId="21765"/>
    <cellStyle name="Comma 6 2 2 3 3 2" xfId="31805"/>
    <cellStyle name="Comma 6 2 2 3 4" xfId="25751"/>
    <cellStyle name="Comma 6 2 2 4" xfId="18422"/>
    <cellStyle name="Comma 6 2 2 4 2" xfId="30550"/>
    <cellStyle name="Comma 6 2 2 5" xfId="24417"/>
    <cellStyle name="Comma 6 2 2 5 2" xfId="34453"/>
    <cellStyle name="Comma 6 2 2 6" xfId="25506"/>
    <cellStyle name="Comma 6 2 3" xfId="10061"/>
    <cellStyle name="Comma 6 2 3 2" xfId="14641"/>
    <cellStyle name="Comma 6 2 3 2 2" xfId="22197"/>
    <cellStyle name="Comma 6 2 3 2 2 2" xfId="32235"/>
    <cellStyle name="Comma 6 2 3 2 3" xfId="28702"/>
    <cellStyle name="Comma 6 2 3 3" xfId="18493"/>
    <cellStyle name="Comma 6 2 3 3 2" xfId="30621"/>
    <cellStyle name="Comma 6 2 3 4" xfId="21005"/>
    <cellStyle name="Comma 6 2 3 4 2" xfId="31058"/>
    <cellStyle name="Comma 6 2 3 5" xfId="26197"/>
    <cellStyle name="Comma 6 2 4" xfId="9317"/>
    <cellStyle name="Comma 6 2 4 2" xfId="14006"/>
    <cellStyle name="Comma 6 2 4 2 2" xfId="28067"/>
    <cellStyle name="Comma 6 2 4 3" xfId="21584"/>
    <cellStyle name="Comma 6 2 4 3 2" xfId="31626"/>
    <cellStyle name="Comma 6 2 4 4" xfId="25562"/>
    <cellStyle name="Comma 6 2 5" xfId="18355"/>
    <cellStyle name="Comma 6 2 5 2" xfId="20910"/>
    <cellStyle name="Comma 6 2 5 2 2" xfId="30967"/>
    <cellStyle name="Comma 6 2 5 3" xfId="30483"/>
    <cellStyle name="Comma 6 2 6" xfId="11809"/>
    <cellStyle name="Comma 6 2 6 2" xfId="27043"/>
    <cellStyle name="Comma 6 2 7" xfId="23814"/>
    <cellStyle name="Comma 6 2 7 2" xfId="33850"/>
    <cellStyle name="Comma 6 2 8" xfId="24897"/>
    <cellStyle name="Comma 6 3" xfId="6906"/>
    <cellStyle name="Comma 6 3 2" xfId="10099"/>
    <cellStyle name="Comma 6 3 2 2" xfId="10862"/>
    <cellStyle name="Comma 6 3 2 2 2" xfId="18030"/>
    <cellStyle name="Comma 6 3 2 2 2 2" xfId="30304"/>
    <cellStyle name="Comma 6 3 2 2 3" xfId="13551"/>
    <cellStyle name="Comma 6 3 2 2 3 2" xfId="27792"/>
    <cellStyle name="Comma 6 3 2 2 4" xfId="26942"/>
    <cellStyle name="Comma 6 3 2 3" xfId="14669"/>
    <cellStyle name="Comma 6 3 2 3 2" xfId="28730"/>
    <cellStyle name="Comma 6 3 2 4" xfId="26225"/>
    <cellStyle name="Comma 6 3 3" xfId="9375"/>
    <cellStyle name="Comma 6 3 3 2" xfId="14032"/>
    <cellStyle name="Comma 6 3 3 2 2" xfId="28093"/>
    <cellStyle name="Comma 6 3 3 3" xfId="21611"/>
    <cellStyle name="Comma 6 3 3 3 2" xfId="31652"/>
    <cellStyle name="Comma 6 3 3 4" xfId="25588"/>
    <cellStyle name="Comma 6 3 4" xfId="18374"/>
    <cellStyle name="Comma 6 3 4 2" xfId="20930"/>
    <cellStyle name="Comma 6 3 4 2 2" xfId="30986"/>
    <cellStyle name="Comma 6 3 4 3" xfId="30502"/>
    <cellStyle name="Comma 6 3 5" xfId="12566"/>
    <cellStyle name="Comma 6 3 5 2" xfId="27117"/>
    <cellStyle name="Comma 6 3 6" xfId="23839"/>
    <cellStyle name="Comma 6 3 6 2" xfId="33875"/>
    <cellStyle name="Comma 6 3 7" xfId="24950"/>
    <cellStyle name="Comma 6 4" xfId="6907"/>
    <cellStyle name="Comma 6 4 2" xfId="9996"/>
    <cellStyle name="Comma 6 4 2 2" xfId="10879"/>
    <cellStyle name="Comma 6 4 2 2 2" xfId="18445"/>
    <cellStyle name="Comma 6 4 2 2 2 2" xfId="30573"/>
    <cellStyle name="Comma 6 4 2 2 3" xfId="13566"/>
    <cellStyle name="Comma 6 4 2 2 3 2" xfId="27807"/>
    <cellStyle name="Comma 6 4 2 2 4" xfId="26957"/>
    <cellStyle name="Comma 6 4 2 3" xfId="14597"/>
    <cellStyle name="Comma 6 4 2 3 2" xfId="28658"/>
    <cellStyle name="Comma 6 4 2 4" xfId="26153"/>
    <cellStyle name="Comma 6 4 3" xfId="18012"/>
    <cellStyle name="Comma 6 4 3 2" xfId="18509"/>
    <cellStyle name="Comma 6 4 3 2 2" xfId="30636"/>
    <cellStyle name="Comma 6 4 3 3" xfId="22763"/>
    <cellStyle name="Comma 6 4 3 3 2" xfId="32799"/>
    <cellStyle name="Comma 6 4 3 4" xfId="30286"/>
    <cellStyle name="Comma 6 4 4" xfId="18393"/>
    <cellStyle name="Comma 6 4 4 2" xfId="20950"/>
    <cellStyle name="Comma 6 4 4 2 2" xfId="31005"/>
    <cellStyle name="Comma 6 4 4 3" xfId="30521"/>
    <cellStyle name="Comma 6 4 5" xfId="12567"/>
    <cellStyle name="Comma 6 4 5 2" xfId="27118"/>
    <cellStyle name="Comma 6 4 6" xfId="24388"/>
    <cellStyle name="Comma 6 4 6 2" xfId="34424"/>
    <cellStyle name="Comma 6 4 7" xfId="24951"/>
    <cellStyle name="Comma 6 5" xfId="6908"/>
    <cellStyle name="Comma 6 5 2" xfId="10030"/>
    <cellStyle name="Comma 6 5 2 2" xfId="14623"/>
    <cellStyle name="Comma 6 5 2 2 2" xfId="28684"/>
    <cellStyle name="Comma 6 5 2 3" xfId="22171"/>
    <cellStyle name="Comma 6 5 2 3 2" xfId="32210"/>
    <cellStyle name="Comma 6 5 2 4" xfId="26179"/>
    <cellStyle name="Comma 6 5 3" xfId="18408"/>
    <cellStyle name="Comma 6 5 3 2" xfId="20966"/>
    <cellStyle name="Comma 6 5 3 2 2" xfId="31020"/>
    <cellStyle name="Comma 6 5 3 3" xfId="30536"/>
    <cellStyle name="Comma 6 5 4" xfId="12568"/>
    <cellStyle name="Comma 6 5 4 2" xfId="27119"/>
    <cellStyle name="Comma 6 5 5" xfId="24395"/>
    <cellStyle name="Comma 6 5 5 2" xfId="34431"/>
    <cellStyle name="Comma 6 5 6" xfId="24952"/>
    <cellStyle name="Comma 6 6" xfId="9289"/>
    <cellStyle name="Comma 6 6 2" xfId="10837"/>
    <cellStyle name="Comma 6 6 2 2" xfId="18474"/>
    <cellStyle name="Comma 6 6 2 2 2" xfId="30602"/>
    <cellStyle name="Comma 6 6 2 3" xfId="13530"/>
    <cellStyle name="Comma 6 6 2 3 2" xfId="27771"/>
    <cellStyle name="Comma 6 6 2 4" xfId="26922"/>
    <cellStyle name="Comma 6 6 3" xfId="13980"/>
    <cellStyle name="Comma 6 6 3 2" xfId="28041"/>
    <cellStyle name="Comma 6 6 4" xfId="25536"/>
    <cellStyle name="Comma 6 7" xfId="13701"/>
    <cellStyle name="Comma 6 7 2" xfId="18340"/>
    <cellStyle name="Comma 6 7 2 2" xfId="30468"/>
    <cellStyle name="Comma 6 7 3" xfId="20895"/>
    <cellStyle name="Comma 6 7 3 2" xfId="30952"/>
    <cellStyle name="Comma 6 7 4" xfId="27836"/>
    <cellStyle name="Comma 6 8" xfId="11519"/>
    <cellStyle name="Comma 6 8 2" xfId="27017"/>
    <cellStyle name="Comma 6 9" xfId="23791"/>
    <cellStyle name="Comma 6 9 2" xfId="33827"/>
    <cellStyle name="Comma 60" xfId="8116"/>
    <cellStyle name="Comma 60 2" xfId="10234"/>
    <cellStyle name="Comma 60 2 2" xfId="14802"/>
    <cellStyle name="Comma 60 2 2 2" xfId="22335"/>
    <cellStyle name="Comma 60 2 2 2 2" xfId="32372"/>
    <cellStyle name="Comma 60 2 2 3" xfId="28863"/>
    <cellStyle name="Comma 60 2 3" xfId="21149"/>
    <cellStyle name="Comma 60 2 3 2" xfId="31195"/>
    <cellStyle name="Comma 60 2 4" xfId="26358"/>
    <cellStyle name="Comma 60 3" xfId="9565"/>
    <cellStyle name="Comma 60 3 2" xfId="14169"/>
    <cellStyle name="Comma 60 3 2 2" xfId="28230"/>
    <cellStyle name="Comma 60 3 3" xfId="21739"/>
    <cellStyle name="Comma 60 3 3 2" xfId="31779"/>
    <cellStyle name="Comma 60 3 4" xfId="25725"/>
    <cellStyle name="Comma 60 4" xfId="12992"/>
    <cellStyle name="Comma 60 4 2" xfId="27357"/>
    <cellStyle name="Comma 60 5" xfId="23964"/>
    <cellStyle name="Comma 60 5 2" xfId="34000"/>
    <cellStyle name="Comma 60 6" xfId="25190"/>
    <cellStyle name="Comma 600" xfId="24492"/>
    <cellStyle name="Comma 600 2" xfId="34500"/>
    <cellStyle name="Comma 601" xfId="24503"/>
    <cellStyle name="Comma 601 2" xfId="34505"/>
    <cellStyle name="Comma 602" xfId="24496"/>
    <cellStyle name="Comma 602 2" xfId="34502"/>
    <cellStyle name="Comma 603" xfId="24508"/>
    <cellStyle name="Comma 603 2" xfId="34508"/>
    <cellStyle name="Comma 604" xfId="24516"/>
    <cellStyle name="Comma 604 2" xfId="34516"/>
    <cellStyle name="Comma 605" xfId="24510"/>
    <cellStyle name="Comma 605 2" xfId="34510"/>
    <cellStyle name="Comma 606" xfId="24513"/>
    <cellStyle name="Comma 606 2" xfId="34513"/>
    <cellStyle name="Comma 607" xfId="24512"/>
    <cellStyle name="Comma 607 2" xfId="34512"/>
    <cellStyle name="Comma 608" xfId="24520"/>
    <cellStyle name="Comma 608 2" xfId="34518"/>
    <cellStyle name="Comma 609" xfId="24549"/>
    <cellStyle name="Comma 609 2" xfId="34528"/>
    <cellStyle name="Comma 61" xfId="8117"/>
    <cellStyle name="Comma 61 2" xfId="10238"/>
    <cellStyle name="Comma 61 2 2" xfId="14806"/>
    <cellStyle name="Comma 61 2 2 2" xfId="22339"/>
    <cellStyle name="Comma 61 2 2 2 2" xfId="32376"/>
    <cellStyle name="Comma 61 2 2 3" xfId="28867"/>
    <cellStyle name="Comma 61 2 3" xfId="21153"/>
    <cellStyle name="Comma 61 2 3 2" xfId="31199"/>
    <cellStyle name="Comma 61 2 4" xfId="26362"/>
    <cellStyle name="Comma 61 3" xfId="9569"/>
    <cellStyle name="Comma 61 3 2" xfId="14173"/>
    <cellStyle name="Comma 61 3 2 2" xfId="28234"/>
    <cellStyle name="Comma 61 3 3" xfId="21743"/>
    <cellStyle name="Comma 61 3 3 2" xfId="31783"/>
    <cellStyle name="Comma 61 3 4" xfId="25729"/>
    <cellStyle name="Comma 61 4" xfId="12993"/>
    <cellStyle name="Comma 61 4 2" xfId="27358"/>
    <cellStyle name="Comma 61 5" xfId="23968"/>
    <cellStyle name="Comma 61 5 2" xfId="34004"/>
    <cellStyle name="Comma 61 6" xfId="25191"/>
    <cellStyle name="Comma 610" xfId="24560"/>
    <cellStyle name="Comma 610 2" xfId="34533"/>
    <cellStyle name="Comma 611" xfId="24567"/>
    <cellStyle name="Comma 611 2" xfId="34537"/>
    <cellStyle name="Comma 612" xfId="24571"/>
    <cellStyle name="Comma 612 2" xfId="34538"/>
    <cellStyle name="Comma 613" xfId="24575"/>
    <cellStyle name="Comma 613 2" xfId="34539"/>
    <cellStyle name="Comma 614" xfId="24579"/>
    <cellStyle name="Comma 614 2" xfId="34541"/>
    <cellStyle name="Comma 615" xfId="24582"/>
    <cellStyle name="Comma 615 2" xfId="34542"/>
    <cellStyle name="Comma 616" xfId="24584"/>
    <cellStyle name="Comma 616 2" xfId="34543"/>
    <cellStyle name="Comma 617" xfId="24591"/>
    <cellStyle name="Comma 617 2" xfId="34547"/>
    <cellStyle name="Comma 618" xfId="24595"/>
    <cellStyle name="Comma 618 2" xfId="34549"/>
    <cellStyle name="Comma 619" xfId="24598"/>
    <cellStyle name="Comma 619 2" xfId="34551"/>
    <cellStyle name="Comma 62" xfId="8118"/>
    <cellStyle name="Comma 62 2" xfId="10240"/>
    <cellStyle name="Comma 62 2 2" xfId="14808"/>
    <cellStyle name="Comma 62 2 2 2" xfId="22341"/>
    <cellStyle name="Comma 62 2 2 2 2" xfId="32378"/>
    <cellStyle name="Comma 62 2 2 3" xfId="28869"/>
    <cellStyle name="Comma 62 2 3" xfId="21155"/>
    <cellStyle name="Comma 62 2 3 2" xfId="31201"/>
    <cellStyle name="Comma 62 2 4" xfId="26364"/>
    <cellStyle name="Comma 62 3" xfId="9571"/>
    <cellStyle name="Comma 62 3 2" xfId="14175"/>
    <cellStyle name="Comma 62 3 2 2" xfId="28236"/>
    <cellStyle name="Comma 62 3 3" xfId="21745"/>
    <cellStyle name="Comma 62 3 3 2" xfId="31785"/>
    <cellStyle name="Comma 62 3 4" xfId="25731"/>
    <cellStyle name="Comma 62 4" xfId="12994"/>
    <cellStyle name="Comma 62 4 2" xfId="27359"/>
    <cellStyle name="Comma 62 5" xfId="23970"/>
    <cellStyle name="Comma 62 5 2" xfId="34006"/>
    <cellStyle name="Comma 62 6" xfId="25192"/>
    <cellStyle name="Comma 620" xfId="24601"/>
    <cellStyle name="Comma 620 2" xfId="34553"/>
    <cellStyle name="Comma 621" xfId="24604"/>
    <cellStyle name="Comma 621 2" xfId="34555"/>
    <cellStyle name="Comma 622" xfId="24607"/>
    <cellStyle name="Comma 622 2" xfId="34557"/>
    <cellStyle name="Comma 623" xfId="24610"/>
    <cellStyle name="Comma 623 2" xfId="34559"/>
    <cellStyle name="Comma 624" xfId="24613"/>
    <cellStyle name="Comma 624 2" xfId="34561"/>
    <cellStyle name="Comma 625" xfId="24616"/>
    <cellStyle name="Comma 625 2" xfId="34563"/>
    <cellStyle name="Comma 626" xfId="24619"/>
    <cellStyle name="Comma 626 2" xfId="34565"/>
    <cellStyle name="Comma 627" xfId="24621"/>
    <cellStyle name="Comma 627 2" xfId="34567"/>
    <cellStyle name="Comma 628" xfId="24623"/>
    <cellStyle name="Comma 628 2" xfId="34569"/>
    <cellStyle name="Comma 629" xfId="24625"/>
    <cellStyle name="Comma 629 2" xfId="34571"/>
    <cellStyle name="Comma 63" xfId="8119"/>
    <cellStyle name="Comma 63 2" xfId="10242"/>
    <cellStyle name="Comma 63 2 2" xfId="14810"/>
    <cellStyle name="Comma 63 2 2 2" xfId="22343"/>
    <cellStyle name="Comma 63 2 2 2 2" xfId="32380"/>
    <cellStyle name="Comma 63 2 2 3" xfId="28871"/>
    <cellStyle name="Comma 63 2 3" xfId="21157"/>
    <cellStyle name="Comma 63 2 3 2" xfId="31203"/>
    <cellStyle name="Comma 63 2 4" xfId="26366"/>
    <cellStyle name="Comma 63 3" xfId="9573"/>
    <cellStyle name="Comma 63 3 2" xfId="14177"/>
    <cellStyle name="Comma 63 3 2 2" xfId="28238"/>
    <cellStyle name="Comma 63 3 3" xfId="21747"/>
    <cellStyle name="Comma 63 3 3 2" xfId="31787"/>
    <cellStyle name="Comma 63 3 4" xfId="25733"/>
    <cellStyle name="Comma 63 4" xfId="12995"/>
    <cellStyle name="Comma 63 4 2" xfId="27360"/>
    <cellStyle name="Comma 63 5" xfId="23972"/>
    <cellStyle name="Comma 63 5 2" xfId="34008"/>
    <cellStyle name="Comma 63 6" xfId="25193"/>
    <cellStyle name="Comma 630" xfId="24626"/>
    <cellStyle name="Comma 630 2" xfId="34572"/>
    <cellStyle name="Comma 631" xfId="24629"/>
    <cellStyle name="Comma 631 2" xfId="34574"/>
    <cellStyle name="Comma 632" xfId="24632"/>
    <cellStyle name="Comma 632 2" xfId="34576"/>
    <cellStyle name="Comma 633" xfId="24634"/>
    <cellStyle name="Comma 633 2" xfId="34578"/>
    <cellStyle name="Comma 634" xfId="24630"/>
    <cellStyle name="Comma 634 2" xfId="34575"/>
    <cellStyle name="Comma 635" xfId="24635"/>
    <cellStyle name="Comma 635 2" xfId="34579"/>
    <cellStyle name="Comma 636" xfId="24641"/>
    <cellStyle name="Comma 636 2" xfId="34581"/>
    <cellStyle name="Comma 637" xfId="24642"/>
    <cellStyle name="Comma 637 2" xfId="34582"/>
    <cellStyle name="Comma 638" xfId="24647"/>
    <cellStyle name="Comma 638 2" xfId="34585"/>
    <cellStyle name="Comma 639" xfId="24651"/>
    <cellStyle name="Comma 639 2" xfId="34587"/>
    <cellStyle name="Comma 64" xfId="8120"/>
    <cellStyle name="Comma 64 2" xfId="10126"/>
    <cellStyle name="Comma 64 2 2" xfId="14694"/>
    <cellStyle name="Comma 64 2 2 2" xfId="22226"/>
    <cellStyle name="Comma 64 2 2 2 2" xfId="32263"/>
    <cellStyle name="Comma 64 2 2 3" xfId="28755"/>
    <cellStyle name="Comma 64 2 3" xfId="21040"/>
    <cellStyle name="Comma 64 2 3 2" xfId="31086"/>
    <cellStyle name="Comma 64 2 4" xfId="26250"/>
    <cellStyle name="Comma 64 3" xfId="9416"/>
    <cellStyle name="Comma 64 3 2" xfId="14059"/>
    <cellStyle name="Comma 64 3 2 2" xfId="28120"/>
    <cellStyle name="Comma 64 3 3" xfId="21629"/>
    <cellStyle name="Comma 64 3 3 2" xfId="31669"/>
    <cellStyle name="Comma 64 3 4" xfId="25615"/>
    <cellStyle name="Comma 64 4" xfId="12996"/>
    <cellStyle name="Comma 64 4 2" xfId="27361"/>
    <cellStyle name="Comma 64 5" xfId="23856"/>
    <cellStyle name="Comma 64 5 2" xfId="33892"/>
    <cellStyle name="Comma 64 6" xfId="25194"/>
    <cellStyle name="Comma 640" xfId="24657"/>
    <cellStyle name="Comma 640 2" xfId="34590"/>
    <cellStyle name="Comma 641" xfId="24658"/>
    <cellStyle name="Comma 641 2" xfId="34591"/>
    <cellStyle name="Comma 642" xfId="24662"/>
    <cellStyle name="Comma 642 2" xfId="34593"/>
    <cellStyle name="Comma 643" xfId="24666"/>
    <cellStyle name="Comma 643 2" xfId="34595"/>
    <cellStyle name="Comma 644" xfId="24670"/>
    <cellStyle name="Comma 644 2" xfId="34597"/>
    <cellStyle name="Comma 645" xfId="24674"/>
    <cellStyle name="Comma 645 2" xfId="34599"/>
    <cellStyle name="Comma 646" xfId="24681"/>
    <cellStyle name="Comma 646 2" xfId="34602"/>
    <cellStyle name="Comma 647" xfId="24682"/>
    <cellStyle name="Comma 647 2" xfId="34603"/>
    <cellStyle name="Comma 648" xfId="24689"/>
    <cellStyle name="Comma 648 2" xfId="34606"/>
    <cellStyle name="Comma 649" xfId="24690"/>
    <cellStyle name="Comma 649 2" xfId="34607"/>
    <cellStyle name="Comma 65" xfId="8121"/>
    <cellStyle name="Comma 65 2" xfId="10244"/>
    <cellStyle name="Comma 65 2 2" xfId="14812"/>
    <cellStyle name="Comma 65 2 2 2" xfId="22345"/>
    <cellStyle name="Comma 65 2 2 2 2" xfId="32382"/>
    <cellStyle name="Comma 65 2 2 3" xfId="28873"/>
    <cellStyle name="Comma 65 2 3" xfId="21159"/>
    <cellStyle name="Comma 65 2 3 2" xfId="31205"/>
    <cellStyle name="Comma 65 2 4" xfId="26368"/>
    <cellStyle name="Comma 65 3" xfId="9575"/>
    <cellStyle name="Comma 65 3 2" xfId="14179"/>
    <cellStyle name="Comma 65 3 2 2" xfId="28240"/>
    <cellStyle name="Comma 65 3 3" xfId="21749"/>
    <cellStyle name="Comma 65 3 3 2" xfId="31789"/>
    <cellStyle name="Comma 65 3 4" xfId="25735"/>
    <cellStyle name="Comma 65 4" xfId="12997"/>
    <cellStyle name="Comma 65 4 2" xfId="27362"/>
    <cellStyle name="Comma 65 5" xfId="23974"/>
    <cellStyle name="Comma 65 5 2" xfId="34010"/>
    <cellStyle name="Comma 65 6" xfId="25195"/>
    <cellStyle name="Comma 650" xfId="24694"/>
    <cellStyle name="Comma 650 2" xfId="34609"/>
    <cellStyle name="Comma 651" xfId="24698"/>
    <cellStyle name="Comma 651 2" xfId="34611"/>
    <cellStyle name="Comma 652" xfId="24702"/>
    <cellStyle name="Comma 652 2" xfId="34613"/>
    <cellStyle name="Comma 653" xfId="24708"/>
    <cellStyle name="Comma 653 2" xfId="34615"/>
    <cellStyle name="Comma 654" xfId="24781"/>
    <cellStyle name="Comma 654 2" xfId="34617"/>
    <cellStyle name="Comma 655" xfId="24787"/>
    <cellStyle name="Comma 656" xfId="24813"/>
    <cellStyle name="Comma 657" xfId="24805"/>
    <cellStyle name="Comma 658" xfId="25494"/>
    <cellStyle name="Comma 659" xfId="34628"/>
    <cellStyle name="Comma 66" xfId="8122"/>
    <cellStyle name="Comma 66 2" xfId="10246"/>
    <cellStyle name="Comma 66 2 2" xfId="14814"/>
    <cellStyle name="Comma 66 2 2 2" xfId="22347"/>
    <cellStyle name="Comma 66 2 2 2 2" xfId="32384"/>
    <cellStyle name="Comma 66 2 2 3" xfId="28875"/>
    <cellStyle name="Comma 66 2 3" xfId="21161"/>
    <cellStyle name="Comma 66 2 3 2" xfId="31207"/>
    <cellStyle name="Comma 66 2 4" xfId="26370"/>
    <cellStyle name="Comma 66 3" xfId="9577"/>
    <cellStyle name="Comma 66 3 2" xfId="14181"/>
    <cellStyle name="Comma 66 3 2 2" xfId="28242"/>
    <cellStyle name="Comma 66 3 3" xfId="21751"/>
    <cellStyle name="Comma 66 3 3 2" xfId="31791"/>
    <cellStyle name="Comma 66 3 4" xfId="25737"/>
    <cellStyle name="Comma 66 4" xfId="12998"/>
    <cellStyle name="Comma 66 4 2" xfId="27363"/>
    <cellStyle name="Comma 66 5" xfId="23976"/>
    <cellStyle name="Comma 66 5 2" xfId="34012"/>
    <cellStyle name="Comma 66 6" xfId="25196"/>
    <cellStyle name="Comma 660" xfId="34631"/>
    <cellStyle name="Comma 661" xfId="34629"/>
    <cellStyle name="Comma 662" xfId="34637"/>
    <cellStyle name="Comma 663" xfId="34653"/>
    <cellStyle name="Comma 664" xfId="34638"/>
    <cellStyle name="Comma 665" xfId="34651"/>
    <cellStyle name="Comma 666" xfId="34655"/>
    <cellStyle name="Comma 667" xfId="34666"/>
    <cellStyle name="Comma 668" xfId="34669"/>
    <cellStyle name="Comma 669" xfId="34672"/>
    <cellStyle name="Comma 67" xfId="8123"/>
    <cellStyle name="Comma 67 2" xfId="10236"/>
    <cellStyle name="Comma 67 2 2" xfId="14804"/>
    <cellStyle name="Comma 67 2 2 2" xfId="22337"/>
    <cellStyle name="Comma 67 2 2 2 2" xfId="32374"/>
    <cellStyle name="Comma 67 2 2 3" xfId="28865"/>
    <cellStyle name="Comma 67 2 3" xfId="21151"/>
    <cellStyle name="Comma 67 2 3 2" xfId="31197"/>
    <cellStyle name="Comma 67 2 4" xfId="26360"/>
    <cellStyle name="Comma 67 3" xfId="9567"/>
    <cellStyle name="Comma 67 3 2" xfId="14171"/>
    <cellStyle name="Comma 67 3 2 2" xfId="28232"/>
    <cellStyle name="Comma 67 3 3" xfId="21741"/>
    <cellStyle name="Comma 67 3 3 2" xfId="31781"/>
    <cellStyle name="Comma 67 3 4" xfId="25727"/>
    <cellStyle name="Comma 67 4" xfId="12999"/>
    <cellStyle name="Comma 67 4 2" xfId="27364"/>
    <cellStyle name="Comma 67 5" xfId="23966"/>
    <cellStyle name="Comma 67 5 2" xfId="34002"/>
    <cellStyle name="Comma 67 6" xfId="25197"/>
    <cellStyle name="Comma 670" xfId="34674"/>
    <cellStyle name="Comma 671" xfId="34676"/>
    <cellStyle name="Comma 672" xfId="34678"/>
    <cellStyle name="Comma 673" xfId="34680"/>
    <cellStyle name="Comma 674" xfId="34682"/>
    <cellStyle name="Comma 675" xfId="34684"/>
    <cellStyle name="Comma 676" xfId="34686"/>
    <cellStyle name="Comma 677" xfId="34688"/>
    <cellStyle name="Comma 678" xfId="34690"/>
    <cellStyle name="Comma 679" xfId="34692"/>
    <cellStyle name="Comma 68" xfId="8124"/>
    <cellStyle name="Comma 68 2" xfId="10127"/>
    <cellStyle name="Comma 68 2 2" xfId="14695"/>
    <cellStyle name="Comma 68 2 2 2" xfId="22227"/>
    <cellStyle name="Comma 68 2 2 2 2" xfId="32264"/>
    <cellStyle name="Comma 68 2 2 3" xfId="28756"/>
    <cellStyle name="Comma 68 2 3" xfId="21041"/>
    <cellStyle name="Comma 68 2 3 2" xfId="31087"/>
    <cellStyle name="Comma 68 2 4" xfId="26251"/>
    <cellStyle name="Comma 68 3" xfId="9417"/>
    <cellStyle name="Comma 68 3 2" xfId="14060"/>
    <cellStyle name="Comma 68 3 2 2" xfId="28121"/>
    <cellStyle name="Comma 68 3 3" xfId="21630"/>
    <cellStyle name="Comma 68 3 3 2" xfId="31670"/>
    <cellStyle name="Comma 68 3 4" xfId="25616"/>
    <cellStyle name="Comma 68 4" xfId="13000"/>
    <cellStyle name="Comma 68 4 2" xfId="27365"/>
    <cellStyle name="Comma 68 5" xfId="23857"/>
    <cellStyle name="Comma 68 5 2" xfId="33893"/>
    <cellStyle name="Comma 68 6" xfId="25198"/>
    <cellStyle name="Comma 680" xfId="34694"/>
    <cellStyle name="Comma 681" xfId="34696"/>
    <cellStyle name="Comma 682" xfId="34698"/>
    <cellStyle name="Comma 683" xfId="34700"/>
    <cellStyle name="Comma 684" xfId="34702"/>
    <cellStyle name="Comma 685" xfId="34704"/>
    <cellStyle name="Comma 686" xfId="34710"/>
    <cellStyle name="Comma 687" xfId="34708"/>
    <cellStyle name="Comma 688" xfId="34713"/>
    <cellStyle name="Comma 689" xfId="34721"/>
    <cellStyle name="Comma 69" xfId="8125"/>
    <cellStyle name="Comma 69 2" xfId="10249"/>
    <cellStyle name="Comma 69 2 2" xfId="14817"/>
    <cellStyle name="Comma 69 2 2 2" xfId="22350"/>
    <cellStyle name="Comma 69 2 2 2 2" xfId="32387"/>
    <cellStyle name="Comma 69 2 2 3" xfId="28878"/>
    <cellStyle name="Comma 69 2 3" xfId="21164"/>
    <cellStyle name="Comma 69 2 3 2" xfId="31210"/>
    <cellStyle name="Comma 69 2 4" xfId="26373"/>
    <cellStyle name="Comma 69 3" xfId="9580"/>
    <cellStyle name="Comma 69 3 2" xfId="14184"/>
    <cellStyle name="Comma 69 3 2 2" xfId="28245"/>
    <cellStyle name="Comma 69 3 3" xfId="21754"/>
    <cellStyle name="Comma 69 3 3 2" xfId="31794"/>
    <cellStyle name="Comma 69 3 4" xfId="25740"/>
    <cellStyle name="Comma 69 4" xfId="13001"/>
    <cellStyle name="Comma 69 4 2" xfId="27366"/>
    <cellStyle name="Comma 69 5" xfId="23979"/>
    <cellStyle name="Comma 69 5 2" xfId="34015"/>
    <cellStyle name="Comma 69 6" xfId="25199"/>
    <cellStyle name="Comma 690" xfId="34729"/>
    <cellStyle name="Comma 691" xfId="34715"/>
    <cellStyle name="Comma 692" xfId="34716"/>
    <cellStyle name="Comma 693" xfId="34730"/>
    <cellStyle name="Comma 694" xfId="34737"/>
    <cellStyle name="Comma 695" xfId="34720"/>
    <cellStyle name="Comma 696" xfId="34735"/>
    <cellStyle name="Comma 697" xfId="34744"/>
    <cellStyle name="Comma 698" xfId="34746"/>
    <cellStyle name="Comma 699" xfId="34748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2 2 2" xfId="32399"/>
    <cellStyle name="Comma 7 2 2 2 2 3" xfId="28890"/>
    <cellStyle name="Comma 7 2 2 2 3" xfId="18521"/>
    <cellStyle name="Comma 7 2 2 2 3 2" xfId="30648"/>
    <cellStyle name="Comma 7 2 2 2 4" xfId="21176"/>
    <cellStyle name="Comma 7 2 2 2 4 2" xfId="31222"/>
    <cellStyle name="Comma 7 2 2 2 5" xfId="26385"/>
    <cellStyle name="Comma 7 2 2 3" xfId="9592"/>
    <cellStyle name="Comma 7 2 2 3 2" xfId="14196"/>
    <cellStyle name="Comma 7 2 2 3 2 2" xfId="28257"/>
    <cellStyle name="Comma 7 2 2 3 3" xfId="21766"/>
    <cellStyle name="Comma 7 2 2 3 3 2" xfId="31806"/>
    <cellStyle name="Comma 7 2 2 3 4" xfId="25752"/>
    <cellStyle name="Comma 7 2 2 4" xfId="18434"/>
    <cellStyle name="Comma 7 2 2 4 2" xfId="30562"/>
    <cellStyle name="Comma 7 2 2 5" xfId="24418"/>
    <cellStyle name="Comma 7 2 2 5 2" xfId="34454"/>
    <cellStyle name="Comma 7 2 2 6" xfId="25507"/>
    <cellStyle name="Comma 7 2 3" xfId="10067"/>
    <cellStyle name="Comma 7 2 3 2" xfId="14645"/>
    <cellStyle name="Comma 7 2 3 2 2" xfId="22198"/>
    <cellStyle name="Comma 7 2 3 2 2 2" xfId="32236"/>
    <cellStyle name="Comma 7 2 3 2 3" xfId="28706"/>
    <cellStyle name="Comma 7 2 3 3" xfId="18494"/>
    <cellStyle name="Comma 7 2 3 3 2" xfId="30622"/>
    <cellStyle name="Comma 7 2 3 4" xfId="21006"/>
    <cellStyle name="Comma 7 2 3 4 2" xfId="31059"/>
    <cellStyle name="Comma 7 2 3 5" xfId="26201"/>
    <cellStyle name="Comma 7 2 4" xfId="9318"/>
    <cellStyle name="Comma 7 2 4 2" xfId="14007"/>
    <cellStyle name="Comma 7 2 4 2 2" xfId="28068"/>
    <cellStyle name="Comma 7 2 4 3" xfId="21585"/>
    <cellStyle name="Comma 7 2 4 3 2" xfId="31627"/>
    <cellStyle name="Comma 7 2 4 4" xfId="25563"/>
    <cellStyle name="Comma 7 2 5" xfId="18375"/>
    <cellStyle name="Comma 7 2 5 2" xfId="20931"/>
    <cellStyle name="Comma 7 2 5 2 2" xfId="30987"/>
    <cellStyle name="Comma 7 2 5 3" xfId="30503"/>
    <cellStyle name="Comma 7 2 6" xfId="11810"/>
    <cellStyle name="Comma 7 2 6 2" xfId="27044"/>
    <cellStyle name="Comma 7 2 7" xfId="23815"/>
    <cellStyle name="Comma 7 2 7 2" xfId="33851"/>
    <cellStyle name="Comma 7 2 8" xfId="24898"/>
    <cellStyle name="Comma 7 3" xfId="6909"/>
    <cellStyle name="Comma 7 3 2" xfId="10100"/>
    <cellStyle name="Comma 7 3 2 2" xfId="10880"/>
    <cellStyle name="Comma 7 3 2 2 2" xfId="18031"/>
    <cellStyle name="Comma 7 3 2 2 2 2" xfId="30305"/>
    <cellStyle name="Comma 7 3 2 2 3" xfId="13567"/>
    <cellStyle name="Comma 7 3 2 2 3 2" xfId="27808"/>
    <cellStyle name="Comma 7 3 2 2 4" xfId="26958"/>
    <cellStyle name="Comma 7 3 2 3" xfId="14670"/>
    <cellStyle name="Comma 7 3 2 3 2" xfId="28731"/>
    <cellStyle name="Comma 7 3 2 4" xfId="26226"/>
    <cellStyle name="Comma 7 3 3" xfId="9376"/>
    <cellStyle name="Comma 7 3 3 2" xfId="14033"/>
    <cellStyle name="Comma 7 3 3 2 2" xfId="28094"/>
    <cellStyle name="Comma 7 3 3 3" xfId="21612"/>
    <cellStyle name="Comma 7 3 3 3 2" xfId="31653"/>
    <cellStyle name="Comma 7 3 3 4" xfId="25589"/>
    <cellStyle name="Comma 7 3 4" xfId="18394"/>
    <cellStyle name="Comma 7 3 4 2" xfId="20951"/>
    <cellStyle name="Comma 7 3 4 2 2" xfId="31006"/>
    <cellStyle name="Comma 7 3 4 3" xfId="30522"/>
    <cellStyle name="Comma 7 3 5" xfId="12569"/>
    <cellStyle name="Comma 7 3 5 2" xfId="27120"/>
    <cellStyle name="Comma 7 3 6" xfId="23840"/>
    <cellStyle name="Comma 7 3 6 2" xfId="33876"/>
    <cellStyle name="Comma 7 3 7" xfId="24953"/>
    <cellStyle name="Comma 7 4" xfId="6910"/>
    <cellStyle name="Comma 7 4 2" xfId="10065"/>
    <cellStyle name="Comma 7 4 2 2" xfId="14643"/>
    <cellStyle name="Comma 7 4 2 2 2" xfId="28704"/>
    <cellStyle name="Comma 7 4 2 3" xfId="22172"/>
    <cellStyle name="Comma 7 4 2 3 2" xfId="32211"/>
    <cellStyle name="Comma 7 4 2 4" xfId="26199"/>
    <cellStyle name="Comma 7 4 3" xfId="18423"/>
    <cellStyle name="Comma 7 4 3 2" xfId="20974"/>
    <cellStyle name="Comma 7 4 3 2 2" xfId="31028"/>
    <cellStyle name="Comma 7 4 3 3" xfId="30551"/>
    <cellStyle name="Comma 7 4 4" xfId="12570"/>
    <cellStyle name="Comma 7 4 4 2" xfId="27121"/>
    <cellStyle name="Comma 7 4 5" xfId="24368"/>
    <cellStyle name="Comma 7 4 5 2" xfId="34404"/>
    <cellStyle name="Comma 7 4 6" xfId="24954"/>
    <cellStyle name="Comma 7 5" xfId="9290"/>
    <cellStyle name="Comma 7 5 2" xfId="10848"/>
    <cellStyle name="Comma 7 5 2 2" xfId="18475"/>
    <cellStyle name="Comma 7 5 2 2 2" xfId="30603"/>
    <cellStyle name="Comma 7 5 2 3" xfId="13539"/>
    <cellStyle name="Comma 7 5 2 3 2" xfId="27780"/>
    <cellStyle name="Comma 7 5 2 4" xfId="26931"/>
    <cellStyle name="Comma 7 5 3" xfId="13981"/>
    <cellStyle name="Comma 7 5 3 2" xfId="28042"/>
    <cellStyle name="Comma 7 5 4" xfId="25537"/>
    <cellStyle name="Comma 7 6" xfId="13683"/>
    <cellStyle name="Comma 7 6 2" xfId="18356"/>
    <cellStyle name="Comma 7 6 2 2" xfId="30484"/>
    <cellStyle name="Comma 7 6 3" xfId="20911"/>
    <cellStyle name="Comma 7 6 3 2" xfId="30968"/>
    <cellStyle name="Comma 7 6 4" xfId="27833"/>
    <cellStyle name="Comma 7 7" xfId="11520"/>
    <cellStyle name="Comma 7 7 2" xfId="27018"/>
    <cellStyle name="Comma 7 8" xfId="23792"/>
    <cellStyle name="Comma 7 8 2" xfId="33828"/>
    <cellStyle name="Comma 7 9" xfId="24857"/>
    <cellStyle name="Comma 70" xfId="8126"/>
    <cellStyle name="Comma 70 2" xfId="10129"/>
    <cellStyle name="Comma 70 2 2" xfId="14697"/>
    <cellStyle name="Comma 70 2 2 2" xfId="22229"/>
    <cellStyle name="Comma 70 2 2 2 2" xfId="32266"/>
    <cellStyle name="Comma 70 2 2 3" xfId="28758"/>
    <cellStyle name="Comma 70 2 3" xfId="21043"/>
    <cellStyle name="Comma 70 2 3 2" xfId="31089"/>
    <cellStyle name="Comma 70 2 4" xfId="26253"/>
    <cellStyle name="Comma 70 3" xfId="9419"/>
    <cellStyle name="Comma 70 3 2" xfId="14062"/>
    <cellStyle name="Comma 70 3 2 2" xfId="28123"/>
    <cellStyle name="Comma 70 3 3" xfId="21632"/>
    <cellStyle name="Comma 70 3 3 2" xfId="31672"/>
    <cellStyle name="Comma 70 3 4" xfId="25618"/>
    <cellStyle name="Comma 70 4" xfId="13002"/>
    <cellStyle name="Comma 70 4 2" xfId="27367"/>
    <cellStyle name="Comma 70 5" xfId="23859"/>
    <cellStyle name="Comma 70 5 2" xfId="33895"/>
    <cellStyle name="Comma 70 6" xfId="25200"/>
    <cellStyle name="Comma 700" xfId="34750"/>
    <cellStyle name="Comma 701" xfId="34752"/>
    <cellStyle name="Comma 702" xfId="34754"/>
    <cellStyle name="Comma 703" xfId="34756"/>
    <cellStyle name="Comma 71" xfId="8127"/>
    <cellStyle name="Comma 71 2" xfId="10158"/>
    <cellStyle name="Comma 71 2 2" xfId="14726"/>
    <cellStyle name="Comma 71 2 2 2" xfId="22259"/>
    <cellStyle name="Comma 71 2 2 2 2" xfId="32296"/>
    <cellStyle name="Comma 71 2 2 3" xfId="28787"/>
    <cellStyle name="Comma 71 2 3" xfId="21073"/>
    <cellStyle name="Comma 71 2 3 2" xfId="31119"/>
    <cellStyle name="Comma 71 2 4" xfId="26282"/>
    <cellStyle name="Comma 71 3" xfId="9485"/>
    <cellStyle name="Comma 71 3 2" xfId="14093"/>
    <cellStyle name="Comma 71 3 2 2" xfId="28154"/>
    <cellStyle name="Comma 71 3 3" xfId="21663"/>
    <cellStyle name="Comma 71 3 3 2" xfId="31703"/>
    <cellStyle name="Comma 71 3 4" xfId="25649"/>
    <cellStyle name="Comma 71 4" xfId="13003"/>
    <cellStyle name="Comma 71 4 2" xfId="27368"/>
    <cellStyle name="Comma 71 5" xfId="23888"/>
    <cellStyle name="Comma 71 5 2" xfId="33924"/>
    <cellStyle name="Comma 71 6" xfId="25201"/>
    <cellStyle name="Comma 72" xfId="8128"/>
    <cellStyle name="Comma 72 2" xfId="10131"/>
    <cellStyle name="Comma 72 2 2" xfId="14699"/>
    <cellStyle name="Comma 72 2 2 2" xfId="22231"/>
    <cellStyle name="Comma 72 2 2 2 2" xfId="32268"/>
    <cellStyle name="Comma 72 2 2 3" xfId="28760"/>
    <cellStyle name="Comma 72 2 3" xfId="21045"/>
    <cellStyle name="Comma 72 2 3 2" xfId="31091"/>
    <cellStyle name="Comma 72 2 4" xfId="26255"/>
    <cellStyle name="Comma 72 3" xfId="9421"/>
    <cellStyle name="Comma 72 3 2" xfId="14064"/>
    <cellStyle name="Comma 72 3 2 2" xfId="28125"/>
    <cellStyle name="Comma 72 3 3" xfId="21634"/>
    <cellStyle name="Comma 72 3 3 2" xfId="31674"/>
    <cellStyle name="Comma 72 3 4" xfId="25620"/>
    <cellStyle name="Comma 72 4" xfId="13004"/>
    <cellStyle name="Comma 72 4 2" xfId="27369"/>
    <cellStyle name="Comma 72 5" xfId="23861"/>
    <cellStyle name="Comma 72 5 2" xfId="33897"/>
    <cellStyle name="Comma 72 6" xfId="25202"/>
    <cellStyle name="Comma 73" xfId="8129"/>
    <cellStyle name="Comma 73 2" xfId="10270"/>
    <cellStyle name="Comma 73 2 2" xfId="14838"/>
    <cellStyle name="Comma 73 2 2 2" xfId="22371"/>
    <cellStyle name="Comma 73 2 2 2 2" xfId="32407"/>
    <cellStyle name="Comma 73 2 2 3" xfId="28899"/>
    <cellStyle name="Comma 73 2 3" xfId="21185"/>
    <cellStyle name="Comma 73 2 3 2" xfId="31230"/>
    <cellStyle name="Comma 73 2 4" xfId="26394"/>
    <cellStyle name="Comma 73 3" xfId="9601"/>
    <cellStyle name="Comma 73 3 2" xfId="14205"/>
    <cellStyle name="Comma 73 3 2 2" xfId="28266"/>
    <cellStyle name="Comma 73 3 3" xfId="21775"/>
    <cellStyle name="Comma 73 3 3 2" xfId="31814"/>
    <cellStyle name="Comma 73 3 4" xfId="25761"/>
    <cellStyle name="Comma 73 4" xfId="13005"/>
    <cellStyle name="Comma 73 4 2" xfId="27370"/>
    <cellStyle name="Comma 73 5" xfId="23981"/>
    <cellStyle name="Comma 73 5 2" xfId="34017"/>
    <cellStyle name="Comma 73 6" xfId="25203"/>
    <cellStyle name="Comma 74" xfId="8130"/>
    <cellStyle name="Comma 74 2" xfId="10272"/>
    <cellStyle name="Comma 74 2 2" xfId="14840"/>
    <cellStyle name="Comma 74 2 2 2" xfId="22373"/>
    <cellStyle name="Comma 74 2 2 2 2" xfId="32409"/>
    <cellStyle name="Comma 74 2 2 3" xfId="28901"/>
    <cellStyle name="Comma 74 2 3" xfId="21187"/>
    <cellStyle name="Comma 74 2 3 2" xfId="31232"/>
    <cellStyle name="Comma 74 2 4" xfId="26396"/>
    <cellStyle name="Comma 74 3" xfId="9603"/>
    <cellStyle name="Comma 74 3 2" xfId="14207"/>
    <cellStyle name="Comma 74 3 2 2" xfId="28268"/>
    <cellStyle name="Comma 74 3 3" xfId="21777"/>
    <cellStyle name="Comma 74 3 3 2" xfId="31816"/>
    <cellStyle name="Comma 74 3 4" xfId="25763"/>
    <cellStyle name="Comma 74 4" xfId="13006"/>
    <cellStyle name="Comma 74 4 2" xfId="27371"/>
    <cellStyle name="Comma 74 5" xfId="23983"/>
    <cellStyle name="Comma 74 5 2" xfId="34019"/>
    <cellStyle name="Comma 74 6" xfId="25204"/>
    <cellStyle name="Comma 75" xfId="8131"/>
    <cellStyle name="Comma 75 2" xfId="10274"/>
    <cellStyle name="Comma 75 2 2" xfId="14842"/>
    <cellStyle name="Comma 75 2 2 2" xfId="22375"/>
    <cellStyle name="Comma 75 2 2 2 2" xfId="32411"/>
    <cellStyle name="Comma 75 2 2 3" xfId="28903"/>
    <cellStyle name="Comma 75 2 3" xfId="21189"/>
    <cellStyle name="Comma 75 2 3 2" xfId="31234"/>
    <cellStyle name="Comma 75 2 4" xfId="26398"/>
    <cellStyle name="Comma 75 3" xfId="9605"/>
    <cellStyle name="Comma 75 3 2" xfId="14209"/>
    <cellStyle name="Comma 75 3 2 2" xfId="28270"/>
    <cellStyle name="Comma 75 3 3" xfId="21779"/>
    <cellStyle name="Comma 75 3 3 2" xfId="31818"/>
    <cellStyle name="Comma 75 3 4" xfId="25765"/>
    <cellStyle name="Comma 75 4" xfId="13007"/>
    <cellStyle name="Comma 75 4 2" xfId="27372"/>
    <cellStyle name="Comma 75 5" xfId="23985"/>
    <cellStyle name="Comma 75 5 2" xfId="34021"/>
    <cellStyle name="Comma 75 6" xfId="25205"/>
    <cellStyle name="Comma 76" xfId="8132"/>
    <cellStyle name="Comma 76 2" xfId="10276"/>
    <cellStyle name="Comma 76 2 2" xfId="14844"/>
    <cellStyle name="Comma 76 2 2 2" xfId="22377"/>
    <cellStyle name="Comma 76 2 2 2 2" xfId="32413"/>
    <cellStyle name="Comma 76 2 2 3" xfId="28905"/>
    <cellStyle name="Comma 76 2 3" xfId="21191"/>
    <cellStyle name="Comma 76 2 3 2" xfId="31236"/>
    <cellStyle name="Comma 76 2 4" xfId="26400"/>
    <cellStyle name="Comma 76 3" xfId="9607"/>
    <cellStyle name="Comma 76 3 2" xfId="14211"/>
    <cellStyle name="Comma 76 3 2 2" xfId="28272"/>
    <cellStyle name="Comma 76 3 3" xfId="21781"/>
    <cellStyle name="Comma 76 3 3 2" xfId="31820"/>
    <cellStyle name="Comma 76 3 4" xfId="25767"/>
    <cellStyle name="Comma 76 4" xfId="13008"/>
    <cellStyle name="Comma 76 4 2" xfId="27373"/>
    <cellStyle name="Comma 76 5" xfId="23987"/>
    <cellStyle name="Comma 76 5 2" xfId="34023"/>
    <cellStyle name="Comma 76 6" xfId="25206"/>
    <cellStyle name="Comma 77" xfId="8133"/>
    <cellStyle name="Comma 77 2" xfId="10278"/>
    <cellStyle name="Comma 77 2 2" xfId="14846"/>
    <cellStyle name="Comma 77 2 2 2" xfId="22379"/>
    <cellStyle name="Comma 77 2 2 2 2" xfId="32415"/>
    <cellStyle name="Comma 77 2 2 3" xfId="28907"/>
    <cellStyle name="Comma 77 2 3" xfId="21193"/>
    <cellStyle name="Comma 77 2 3 2" xfId="31238"/>
    <cellStyle name="Comma 77 2 4" xfId="26402"/>
    <cellStyle name="Comma 77 3" xfId="9609"/>
    <cellStyle name="Comma 77 3 2" xfId="14213"/>
    <cellStyle name="Comma 77 3 2 2" xfId="28274"/>
    <cellStyle name="Comma 77 3 3" xfId="21783"/>
    <cellStyle name="Comma 77 3 3 2" xfId="31822"/>
    <cellStyle name="Comma 77 3 4" xfId="25769"/>
    <cellStyle name="Comma 77 4" xfId="13009"/>
    <cellStyle name="Comma 77 4 2" xfId="27374"/>
    <cellStyle name="Comma 77 5" xfId="23989"/>
    <cellStyle name="Comma 77 5 2" xfId="34025"/>
    <cellStyle name="Comma 77 6" xfId="25207"/>
    <cellStyle name="Comma 78" xfId="8134"/>
    <cellStyle name="Comma 78 2" xfId="10280"/>
    <cellStyle name="Comma 78 2 2" xfId="14848"/>
    <cellStyle name="Comma 78 2 2 2" xfId="22381"/>
    <cellStyle name="Comma 78 2 2 2 2" xfId="32417"/>
    <cellStyle name="Comma 78 2 2 3" xfId="28909"/>
    <cellStyle name="Comma 78 2 3" xfId="21195"/>
    <cellStyle name="Comma 78 2 3 2" xfId="31240"/>
    <cellStyle name="Comma 78 2 4" xfId="26404"/>
    <cellStyle name="Comma 78 3" xfId="9611"/>
    <cellStyle name="Comma 78 3 2" xfId="14215"/>
    <cellStyle name="Comma 78 3 2 2" xfId="28276"/>
    <cellStyle name="Comma 78 3 3" xfId="21785"/>
    <cellStyle name="Comma 78 3 3 2" xfId="31824"/>
    <cellStyle name="Comma 78 3 4" xfId="25771"/>
    <cellStyle name="Comma 78 4" xfId="13010"/>
    <cellStyle name="Comma 78 4 2" xfId="27375"/>
    <cellStyle name="Comma 78 5" xfId="23991"/>
    <cellStyle name="Comma 78 5 2" xfId="34027"/>
    <cellStyle name="Comma 78 6" xfId="25208"/>
    <cellStyle name="Comma 79" xfId="8135"/>
    <cellStyle name="Comma 79 2" xfId="10144"/>
    <cellStyle name="Comma 79 2 2" xfId="14712"/>
    <cellStyle name="Comma 79 2 2 2" xfId="22244"/>
    <cellStyle name="Comma 79 2 2 2 2" xfId="32281"/>
    <cellStyle name="Comma 79 2 2 3" xfId="28773"/>
    <cellStyle name="Comma 79 2 3" xfId="21058"/>
    <cellStyle name="Comma 79 2 3 2" xfId="31104"/>
    <cellStyle name="Comma 79 2 4" xfId="26268"/>
    <cellStyle name="Comma 79 3" xfId="9461"/>
    <cellStyle name="Comma 79 3 2" xfId="14078"/>
    <cellStyle name="Comma 79 3 2 2" xfId="28139"/>
    <cellStyle name="Comma 79 3 3" xfId="21647"/>
    <cellStyle name="Comma 79 3 3 2" xfId="31687"/>
    <cellStyle name="Comma 79 3 4" xfId="25634"/>
    <cellStyle name="Comma 79 4" xfId="13011"/>
    <cellStyle name="Comma 79 4 2" xfId="27376"/>
    <cellStyle name="Comma 79 5" xfId="23874"/>
    <cellStyle name="Comma 79 5 2" xfId="33910"/>
    <cellStyle name="Comma 79 6" xfId="25209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2 2 2" xfId="32400"/>
    <cellStyle name="Comma 8 2 2 2 2 3" xfId="28891"/>
    <cellStyle name="Comma 8 2 2 2 3" xfId="18522"/>
    <cellStyle name="Comma 8 2 2 2 3 2" xfId="30649"/>
    <cellStyle name="Comma 8 2 2 2 4" xfId="21177"/>
    <cellStyle name="Comma 8 2 2 2 4 2" xfId="31223"/>
    <cellStyle name="Comma 8 2 2 2 5" xfId="26386"/>
    <cellStyle name="Comma 8 2 2 3" xfId="9593"/>
    <cellStyle name="Comma 8 2 2 3 2" xfId="14197"/>
    <cellStyle name="Comma 8 2 2 3 2 2" xfId="28258"/>
    <cellStyle name="Comma 8 2 2 3 3" xfId="21767"/>
    <cellStyle name="Comma 8 2 2 3 3 2" xfId="31807"/>
    <cellStyle name="Comma 8 2 2 3 4" xfId="25753"/>
    <cellStyle name="Comma 8 2 2 4" xfId="18435"/>
    <cellStyle name="Comma 8 2 2 4 2" xfId="30563"/>
    <cellStyle name="Comma 8 2 2 5" xfId="24419"/>
    <cellStyle name="Comma 8 2 2 5 2" xfId="34455"/>
    <cellStyle name="Comma 8 2 2 6" xfId="25508"/>
    <cellStyle name="Comma 8 2 3" xfId="10036"/>
    <cellStyle name="Comma 8 2 3 2" xfId="14626"/>
    <cellStyle name="Comma 8 2 3 2 2" xfId="22199"/>
    <cellStyle name="Comma 8 2 3 2 2 2" xfId="32237"/>
    <cellStyle name="Comma 8 2 3 2 3" xfId="28687"/>
    <cellStyle name="Comma 8 2 3 3" xfId="18495"/>
    <cellStyle name="Comma 8 2 3 3 2" xfId="30623"/>
    <cellStyle name="Comma 8 2 3 4" xfId="21007"/>
    <cellStyle name="Comma 8 2 3 4 2" xfId="31060"/>
    <cellStyle name="Comma 8 2 3 5" xfId="26182"/>
    <cellStyle name="Comma 8 2 4" xfId="9319"/>
    <cellStyle name="Comma 8 2 4 2" xfId="14008"/>
    <cellStyle name="Comma 8 2 4 2 2" xfId="28069"/>
    <cellStyle name="Comma 8 2 4 3" xfId="21586"/>
    <cellStyle name="Comma 8 2 4 3 2" xfId="31628"/>
    <cellStyle name="Comma 8 2 4 4" xfId="25564"/>
    <cellStyle name="Comma 8 2 5" xfId="18376"/>
    <cellStyle name="Comma 8 2 5 2" xfId="20932"/>
    <cellStyle name="Comma 8 2 5 2 2" xfId="30988"/>
    <cellStyle name="Comma 8 2 5 3" xfId="30504"/>
    <cellStyle name="Comma 8 2 6" xfId="11811"/>
    <cellStyle name="Comma 8 2 6 2" xfId="27045"/>
    <cellStyle name="Comma 8 2 7" xfId="23816"/>
    <cellStyle name="Comma 8 2 7 2" xfId="33852"/>
    <cellStyle name="Comma 8 2 8" xfId="24899"/>
    <cellStyle name="Comma 8 3" xfId="6911"/>
    <cellStyle name="Comma 8 3 2" xfId="10101"/>
    <cellStyle name="Comma 8 3 2 2" xfId="10881"/>
    <cellStyle name="Comma 8 3 2 2 2" xfId="18032"/>
    <cellStyle name="Comma 8 3 2 2 2 2" xfId="30306"/>
    <cellStyle name="Comma 8 3 2 2 3" xfId="13568"/>
    <cellStyle name="Comma 8 3 2 2 3 2" xfId="27809"/>
    <cellStyle name="Comma 8 3 2 2 4" xfId="26959"/>
    <cellStyle name="Comma 8 3 2 3" xfId="14671"/>
    <cellStyle name="Comma 8 3 2 3 2" xfId="28732"/>
    <cellStyle name="Comma 8 3 2 4" xfId="26227"/>
    <cellStyle name="Comma 8 3 3" xfId="9377"/>
    <cellStyle name="Comma 8 3 3 2" xfId="14034"/>
    <cellStyle name="Comma 8 3 3 2 2" xfId="28095"/>
    <cellStyle name="Comma 8 3 3 3" xfId="21613"/>
    <cellStyle name="Comma 8 3 3 3 2" xfId="31654"/>
    <cellStyle name="Comma 8 3 3 4" xfId="25590"/>
    <cellStyle name="Comma 8 3 4" xfId="18395"/>
    <cellStyle name="Comma 8 3 4 2" xfId="20952"/>
    <cellStyle name="Comma 8 3 4 2 2" xfId="31007"/>
    <cellStyle name="Comma 8 3 4 3" xfId="30523"/>
    <cellStyle name="Comma 8 3 5" xfId="12571"/>
    <cellStyle name="Comma 8 3 5 2" xfId="27122"/>
    <cellStyle name="Comma 8 3 6" xfId="23841"/>
    <cellStyle name="Comma 8 3 6 2" xfId="33877"/>
    <cellStyle name="Comma 8 3 7" xfId="24955"/>
    <cellStyle name="Comma 8 4" xfId="6912"/>
    <cellStyle name="Comma 8 4 2" xfId="10062"/>
    <cellStyle name="Comma 8 4 2 2" xfId="14642"/>
    <cellStyle name="Comma 8 4 2 2 2" xfId="28703"/>
    <cellStyle name="Comma 8 4 2 3" xfId="22173"/>
    <cellStyle name="Comma 8 4 2 3 2" xfId="32212"/>
    <cellStyle name="Comma 8 4 2 4" xfId="26198"/>
    <cellStyle name="Comma 8 4 3" xfId="18424"/>
    <cellStyle name="Comma 8 4 3 2" xfId="20975"/>
    <cellStyle name="Comma 8 4 3 2 2" xfId="31029"/>
    <cellStyle name="Comma 8 4 3 3" xfId="30552"/>
    <cellStyle name="Comma 8 4 4" xfId="12572"/>
    <cellStyle name="Comma 8 4 4 2" xfId="27123"/>
    <cellStyle name="Comma 8 4 5" xfId="24379"/>
    <cellStyle name="Comma 8 4 5 2" xfId="34415"/>
    <cellStyle name="Comma 8 4 6" xfId="24956"/>
    <cellStyle name="Comma 8 5" xfId="9291"/>
    <cellStyle name="Comma 8 5 2" xfId="10849"/>
    <cellStyle name="Comma 8 5 2 2" xfId="18476"/>
    <cellStyle name="Comma 8 5 2 2 2" xfId="30604"/>
    <cellStyle name="Comma 8 5 2 3" xfId="13540"/>
    <cellStyle name="Comma 8 5 2 3 2" xfId="27781"/>
    <cellStyle name="Comma 8 5 2 4" xfId="26932"/>
    <cellStyle name="Comma 8 5 3" xfId="13982"/>
    <cellStyle name="Comma 8 5 3 2" xfId="28043"/>
    <cellStyle name="Comma 8 5 4" xfId="25538"/>
    <cellStyle name="Comma 8 6" xfId="13657"/>
    <cellStyle name="Comma 8 6 2" xfId="18357"/>
    <cellStyle name="Comma 8 6 2 2" xfId="30485"/>
    <cellStyle name="Comma 8 6 3" xfId="20912"/>
    <cellStyle name="Comma 8 6 3 2" xfId="30969"/>
    <cellStyle name="Comma 8 6 4" xfId="27830"/>
    <cellStyle name="Comma 8 7" xfId="11521"/>
    <cellStyle name="Comma 8 7 2" xfId="27019"/>
    <cellStyle name="Comma 8 8" xfId="23793"/>
    <cellStyle name="Comma 8 8 2" xfId="33829"/>
    <cellStyle name="Comma 8 9" xfId="24858"/>
    <cellStyle name="Comma 80" xfId="8136"/>
    <cellStyle name="Comma 80 2" xfId="10140"/>
    <cellStyle name="Comma 80 2 2" xfId="14708"/>
    <cellStyle name="Comma 80 2 2 2" xfId="22240"/>
    <cellStyle name="Comma 80 2 2 2 2" xfId="32277"/>
    <cellStyle name="Comma 80 2 2 3" xfId="28769"/>
    <cellStyle name="Comma 80 2 3" xfId="21054"/>
    <cellStyle name="Comma 80 2 3 2" xfId="31100"/>
    <cellStyle name="Comma 80 2 4" xfId="26264"/>
    <cellStyle name="Comma 80 3" xfId="9453"/>
    <cellStyle name="Comma 80 3 2" xfId="14074"/>
    <cellStyle name="Comma 80 3 2 2" xfId="28135"/>
    <cellStyle name="Comma 80 3 3" xfId="21643"/>
    <cellStyle name="Comma 80 3 3 2" xfId="31683"/>
    <cellStyle name="Comma 80 3 4" xfId="25630"/>
    <cellStyle name="Comma 80 4" xfId="13012"/>
    <cellStyle name="Comma 80 4 2" xfId="27377"/>
    <cellStyle name="Comma 80 5" xfId="23870"/>
    <cellStyle name="Comma 80 5 2" xfId="33906"/>
    <cellStyle name="Comma 80 6" xfId="25210"/>
    <cellStyle name="Comma 81" xfId="8137"/>
    <cellStyle name="Comma 81 2" xfId="10137"/>
    <cellStyle name="Comma 81 2 2" xfId="14705"/>
    <cellStyle name="Comma 81 2 2 2" xfId="22237"/>
    <cellStyle name="Comma 81 2 2 2 2" xfId="32274"/>
    <cellStyle name="Comma 81 2 2 3" xfId="28766"/>
    <cellStyle name="Comma 81 2 3" xfId="21051"/>
    <cellStyle name="Comma 81 2 3 2" xfId="31097"/>
    <cellStyle name="Comma 81 2 4" xfId="26261"/>
    <cellStyle name="Comma 81 3" xfId="9441"/>
    <cellStyle name="Comma 81 3 2" xfId="14070"/>
    <cellStyle name="Comma 81 3 2 2" xfId="28131"/>
    <cellStyle name="Comma 81 3 3" xfId="21640"/>
    <cellStyle name="Comma 81 3 3 2" xfId="31680"/>
    <cellStyle name="Comma 81 3 4" xfId="25626"/>
    <cellStyle name="Comma 81 4" xfId="13013"/>
    <cellStyle name="Comma 81 4 2" xfId="27378"/>
    <cellStyle name="Comma 81 5" xfId="23867"/>
    <cellStyle name="Comma 81 5 2" xfId="33903"/>
    <cellStyle name="Comma 81 6" xfId="25211"/>
    <cellStyle name="Comma 82" xfId="8138"/>
    <cellStyle name="Comma 82 2" xfId="10135"/>
    <cellStyle name="Comma 82 2 2" xfId="14703"/>
    <cellStyle name="Comma 82 2 2 2" xfId="22235"/>
    <cellStyle name="Comma 82 2 2 2 2" xfId="32272"/>
    <cellStyle name="Comma 82 2 2 3" xfId="28764"/>
    <cellStyle name="Comma 82 2 3" xfId="21049"/>
    <cellStyle name="Comma 82 2 3 2" xfId="31095"/>
    <cellStyle name="Comma 82 2 4" xfId="26259"/>
    <cellStyle name="Comma 82 3" xfId="9438"/>
    <cellStyle name="Comma 82 3 2" xfId="14068"/>
    <cellStyle name="Comma 82 3 2 2" xfId="28129"/>
    <cellStyle name="Comma 82 3 3" xfId="21638"/>
    <cellStyle name="Comma 82 3 3 2" xfId="31678"/>
    <cellStyle name="Comma 82 3 4" xfId="25624"/>
    <cellStyle name="Comma 82 4" xfId="13014"/>
    <cellStyle name="Comma 82 4 2" xfId="27379"/>
    <cellStyle name="Comma 82 5" xfId="23865"/>
    <cellStyle name="Comma 82 5 2" xfId="33901"/>
    <cellStyle name="Comma 82 6" xfId="25212"/>
    <cellStyle name="Comma 83" xfId="8139"/>
    <cellStyle name="Comma 83 2" xfId="10133"/>
    <cellStyle name="Comma 83 2 2" xfId="14701"/>
    <cellStyle name="Comma 83 2 2 2" xfId="22233"/>
    <cellStyle name="Comma 83 2 2 2 2" xfId="32270"/>
    <cellStyle name="Comma 83 2 2 3" xfId="28762"/>
    <cellStyle name="Comma 83 2 3" xfId="21047"/>
    <cellStyle name="Comma 83 2 3 2" xfId="31093"/>
    <cellStyle name="Comma 83 2 4" xfId="26257"/>
    <cellStyle name="Comma 83 3" xfId="9430"/>
    <cellStyle name="Comma 83 3 2" xfId="14066"/>
    <cellStyle name="Comma 83 3 2 2" xfId="28127"/>
    <cellStyle name="Comma 83 3 3" xfId="21636"/>
    <cellStyle name="Comma 83 3 3 2" xfId="31676"/>
    <cellStyle name="Comma 83 3 4" xfId="25622"/>
    <cellStyle name="Comma 83 4" xfId="13015"/>
    <cellStyle name="Comma 83 4 2" xfId="27380"/>
    <cellStyle name="Comma 83 5" xfId="23863"/>
    <cellStyle name="Comma 83 5 2" xfId="33899"/>
    <cellStyle name="Comma 83 6" xfId="25213"/>
    <cellStyle name="Comma 84" xfId="8140"/>
    <cellStyle name="Comma 84 2" xfId="10142"/>
    <cellStyle name="Comma 84 2 2" xfId="14710"/>
    <cellStyle name="Comma 84 2 2 2" xfId="22242"/>
    <cellStyle name="Comma 84 2 2 2 2" xfId="32279"/>
    <cellStyle name="Comma 84 2 2 3" xfId="28771"/>
    <cellStyle name="Comma 84 2 3" xfId="21056"/>
    <cellStyle name="Comma 84 2 3 2" xfId="31102"/>
    <cellStyle name="Comma 84 2 4" xfId="26266"/>
    <cellStyle name="Comma 84 3" xfId="9455"/>
    <cellStyle name="Comma 84 3 2" xfId="14076"/>
    <cellStyle name="Comma 84 3 2 2" xfId="28137"/>
    <cellStyle name="Comma 84 3 3" xfId="21645"/>
    <cellStyle name="Comma 84 3 3 2" xfId="31685"/>
    <cellStyle name="Comma 84 3 4" xfId="25632"/>
    <cellStyle name="Comma 84 4" xfId="13016"/>
    <cellStyle name="Comma 84 4 2" xfId="27381"/>
    <cellStyle name="Comma 84 5" xfId="23872"/>
    <cellStyle name="Comma 84 5 2" xfId="33908"/>
    <cellStyle name="Comma 84 6" xfId="25214"/>
    <cellStyle name="Comma 85" xfId="8141"/>
    <cellStyle name="Comma 85 2" xfId="10282"/>
    <cellStyle name="Comma 85 2 2" xfId="14850"/>
    <cellStyle name="Comma 85 2 2 2" xfId="22383"/>
    <cellStyle name="Comma 85 2 2 2 2" xfId="32419"/>
    <cellStyle name="Comma 85 2 2 3" xfId="28911"/>
    <cellStyle name="Comma 85 2 3" xfId="21197"/>
    <cellStyle name="Comma 85 2 3 2" xfId="31242"/>
    <cellStyle name="Comma 85 2 4" xfId="26406"/>
    <cellStyle name="Comma 85 3" xfId="9613"/>
    <cellStyle name="Comma 85 3 2" xfId="14217"/>
    <cellStyle name="Comma 85 3 2 2" xfId="28278"/>
    <cellStyle name="Comma 85 3 3" xfId="21787"/>
    <cellStyle name="Comma 85 3 3 2" xfId="31826"/>
    <cellStyle name="Comma 85 3 4" xfId="25773"/>
    <cellStyle name="Comma 85 4" xfId="13017"/>
    <cellStyle name="Comma 85 4 2" xfId="27382"/>
    <cellStyle name="Comma 85 5" xfId="23993"/>
    <cellStyle name="Comma 85 5 2" xfId="34029"/>
    <cellStyle name="Comma 85 6" xfId="25215"/>
    <cellStyle name="Comma 86" xfId="8142"/>
    <cellStyle name="Comma 86 2" xfId="10204"/>
    <cellStyle name="Comma 86 2 2" xfId="14772"/>
    <cellStyle name="Comma 86 2 2 2" xfId="22305"/>
    <cellStyle name="Comma 86 2 2 2 2" xfId="32342"/>
    <cellStyle name="Comma 86 2 2 3" xfId="28833"/>
    <cellStyle name="Comma 86 2 3" xfId="21119"/>
    <cellStyle name="Comma 86 2 3 2" xfId="31165"/>
    <cellStyle name="Comma 86 2 4" xfId="26328"/>
    <cellStyle name="Comma 86 3" xfId="9535"/>
    <cellStyle name="Comma 86 3 2" xfId="14139"/>
    <cellStyle name="Comma 86 3 2 2" xfId="28200"/>
    <cellStyle name="Comma 86 3 3" xfId="21709"/>
    <cellStyle name="Comma 86 3 3 2" xfId="31749"/>
    <cellStyle name="Comma 86 3 4" xfId="25695"/>
    <cellStyle name="Comma 86 4" xfId="13018"/>
    <cellStyle name="Comma 86 4 2" xfId="27383"/>
    <cellStyle name="Comma 86 5" xfId="23934"/>
    <cellStyle name="Comma 86 5 2" xfId="33970"/>
    <cellStyle name="Comma 86 6" xfId="25216"/>
    <cellStyle name="Comma 87" xfId="8143"/>
    <cellStyle name="Comma 87 2" xfId="10286"/>
    <cellStyle name="Comma 87 2 2" xfId="14854"/>
    <cellStyle name="Comma 87 2 2 2" xfId="22387"/>
    <cellStyle name="Comma 87 2 2 2 2" xfId="32423"/>
    <cellStyle name="Comma 87 2 2 3" xfId="28915"/>
    <cellStyle name="Comma 87 2 3" xfId="21201"/>
    <cellStyle name="Comma 87 2 3 2" xfId="31246"/>
    <cellStyle name="Comma 87 2 4" xfId="26410"/>
    <cellStyle name="Comma 87 3" xfId="9617"/>
    <cellStyle name="Comma 87 3 2" xfId="14221"/>
    <cellStyle name="Comma 87 3 2 2" xfId="28282"/>
    <cellStyle name="Comma 87 3 3" xfId="21791"/>
    <cellStyle name="Comma 87 3 3 2" xfId="31830"/>
    <cellStyle name="Comma 87 3 4" xfId="25777"/>
    <cellStyle name="Comma 87 4" xfId="13019"/>
    <cellStyle name="Comma 87 4 2" xfId="27384"/>
    <cellStyle name="Comma 87 5" xfId="23997"/>
    <cellStyle name="Comma 87 5 2" xfId="34033"/>
    <cellStyle name="Comma 87 6" xfId="25217"/>
    <cellStyle name="Comma 88" xfId="8144"/>
    <cellStyle name="Comma 88 2" xfId="10290"/>
    <cellStyle name="Comma 88 2 2" xfId="14858"/>
    <cellStyle name="Comma 88 2 2 2" xfId="22391"/>
    <cellStyle name="Comma 88 2 2 2 2" xfId="32427"/>
    <cellStyle name="Comma 88 2 2 3" xfId="28919"/>
    <cellStyle name="Comma 88 2 3" xfId="21205"/>
    <cellStyle name="Comma 88 2 3 2" xfId="31250"/>
    <cellStyle name="Comma 88 2 4" xfId="26414"/>
    <cellStyle name="Comma 88 3" xfId="9621"/>
    <cellStyle name="Comma 88 3 2" xfId="14225"/>
    <cellStyle name="Comma 88 3 2 2" xfId="28286"/>
    <cellStyle name="Comma 88 3 3" xfId="21795"/>
    <cellStyle name="Comma 88 3 3 2" xfId="31834"/>
    <cellStyle name="Comma 88 3 4" xfId="25781"/>
    <cellStyle name="Comma 88 4" xfId="13020"/>
    <cellStyle name="Comma 88 4 2" xfId="27385"/>
    <cellStyle name="Comma 88 5" xfId="24001"/>
    <cellStyle name="Comma 88 5 2" xfId="34037"/>
    <cellStyle name="Comma 88 6" xfId="25218"/>
    <cellStyle name="Comma 89" xfId="8145"/>
    <cellStyle name="Comma 89 2" xfId="10292"/>
    <cellStyle name="Comma 89 2 2" xfId="14860"/>
    <cellStyle name="Comma 89 2 2 2" xfId="22393"/>
    <cellStyle name="Comma 89 2 2 2 2" xfId="32429"/>
    <cellStyle name="Comma 89 2 2 3" xfId="28921"/>
    <cellStyle name="Comma 89 2 3" xfId="21207"/>
    <cellStyle name="Comma 89 2 3 2" xfId="31252"/>
    <cellStyle name="Comma 89 2 4" xfId="26416"/>
    <cellStyle name="Comma 89 3" xfId="9623"/>
    <cellStyle name="Comma 89 3 2" xfId="14227"/>
    <cellStyle name="Comma 89 3 2 2" xfId="28288"/>
    <cellStyle name="Comma 89 3 3" xfId="21797"/>
    <cellStyle name="Comma 89 3 3 2" xfId="31836"/>
    <cellStyle name="Comma 89 3 4" xfId="25783"/>
    <cellStyle name="Comma 89 4" xfId="13021"/>
    <cellStyle name="Comma 89 4 2" xfId="27386"/>
    <cellStyle name="Comma 89 5" xfId="24003"/>
    <cellStyle name="Comma 89 5 2" xfId="34039"/>
    <cellStyle name="Comma 89 6" xfId="25219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2 2 2" xfId="32401"/>
    <cellStyle name="Comma 9 2 2 2 2 3" xfId="28892"/>
    <cellStyle name="Comma 9 2 2 2 3" xfId="18523"/>
    <cellStyle name="Comma 9 2 2 2 3 2" xfId="30650"/>
    <cellStyle name="Comma 9 2 2 2 4" xfId="21178"/>
    <cellStyle name="Comma 9 2 2 2 4 2" xfId="31224"/>
    <cellStyle name="Comma 9 2 2 2 5" xfId="26387"/>
    <cellStyle name="Comma 9 2 2 3" xfId="9594"/>
    <cellStyle name="Comma 9 2 2 3 2" xfId="14198"/>
    <cellStyle name="Comma 9 2 2 3 2 2" xfId="28259"/>
    <cellStyle name="Comma 9 2 2 3 3" xfId="21768"/>
    <cellStyle name="Comma 9 2 2 3 3 2" xfId="31808"/>
    <cellStyle name="Comma 9 2 2 3 4" xfId="25754"/>
    <cellStyle name="Comma 9 2 2 4" xfId="18436"/>
    <cellStyle name="Comma 9 2 2 4 2" xfId="30564"/>
    <cellStyle name="Comma 9 2 2 5" xfId="24420"/>
    <cellStyle name="Comma 9 2 2 5 2" xfId="34456"/>
    <cellStyle name="Comma 9 2 2 6" xfId="25509"/>
    <cellStyle name="Comma 9 2 3" xfId="10008"/>
    <cellStyle name="Comma 9 2 3 2" xfId="14605"/>
    <cellStyle name="Comma 9 2 3 2 2" xfId="22200"/>
    <cellStyle name="Comma 9 2 3 2 2 2" xfId="32238"/>
    <cellStyle name="Comma 9 2 3 2 3" xfId="28666"/>
    <cellStyle name="Comma 9 2 3 3" xfId="18496"/>
    <cellStyle name="Comma 9 2 3 3 2" xfId="30624"/>
    <cellStyle name="Comma 9 2 3 4" xfId="21008"/>
    <cellStyle name="Comma 9 2 3 4 2" xfId="31061"/>
    <cellStyle name="Comma 9 2 3 5" xfId="26161"/>
    <cellStyle name="Comma 9 2 4" xfId="9320"/>
    <cellStyle name="Comma 9 2 4 2" xfId="14009"/>
    <cellStyle name="Comma 9 2 4 2 2" xfId="28070"/>
    <cellStyle name="Comma 9 2 4 3" xfId="21587"/>
    <cellStyle name="Comma 9 2 4 3 2" xfId="31629"/>
    <cellStyle name="Comma 9 2 4 4" xfId="25565"/>
    <cellStyle name="Comma 9 2 5" xfId="18377"/>
    <cellStyle name="Comma 9 2 5 2" xfId="20933"/>
    <cellStyle name="Comma 9 2 5 2 2" xfId="30989"/>
    <cellStyle name="Comma 9 2 5 3" xfId="30505"/>
    <cellStyle name="Comma 9 2 6" xfId="11812"/>
    <cellStyle name="Comma 9 2 6 2" xfId="27046"/>
    <cellStyle name="Comma 9 2 7" xfId="23817"/>
    <cellStyle name="Comma 9 2 7 2" xfId="33853"/>
    <cellStyle name="Comma 9 2 8" xfId="24900"/>
    <cellStyle name="Comma 9 3" xfId="6913"/>
    <cellStyle name="Comma 9 3 2" xfId="10102"/>
    <cellStyle name="Comma 9 3 2 2" xfId="10882"/>
    <cellStyle name="Comma 9 3 2 2 2" xfId="18033"/>
    <cellStyle name="Comma 9 3 2 2 2 2" xfId="30307"/>
    <cellStyle name="Comma 9 3 2 2 3" xfId="13569"/>
    <cellStyle name="Comma 9 3 2 2 3 2" xfId="27810"/>
    <cellStyle name="Comma 9 3 2 2 4" xfId="26960"/>
    <cellStyle name="Comma 9 3 2 3" xfId="14672"/>
    <cellStyle name="Comma 9 3 2 3 2" xfId="28733"/>
    <cellStyle name="Comma 9 3 2 4" xfId="26228"/>
    <cellStyle name="Comma 9 3 3" xfId="9378"/>
    <cellStyle name="Comma 9 3 3 2" xfId="14035"/>
    <cellStyle name="Comma 9 3 3 2 2" xfId="28096"/>
    <cellStyle name="Comma 9 3 3 3" xfId="21614"/>
    <cellStyle name="Comma 9 3 3 3 2" xfId="31655"/>
    <cellStyle name="Comma 9 3 3 4" xfId="25591"/>
    <cellStyle name="Comma 9 3 4" xfId="18396"/>
    <cellStyle name="Comma 9 3 4 2" xfId="20953"/>
    <cellStyle name="Comma 9 3 4 2 2" xfId="31008"/>
    <cellStyle name="Comma 9 3 4 3" xfId="30524"/>
    <cellStyle name="Comma 9 3 5" xfId="12573"/>
    <cellStyle name="Comma 9 3 5 2" xfId="27124"/>
    <cellStyle name="Comma 9 3 6" xfId="23842"/>
    <cellStyle name="Comma 9 3 6 2" xfId="33878"/>
    <cellStyle name="Comma 9 3 7" xfId="24957"/>
    <cellStyle name="Comma 9 4" xfId="6914"/>
    <cellStyle name="Comma 9 4 2" xfId="10082"/>
    <cellStyle name="Comma 9 4 2 2" xfId="14655"/>
    <cellStyle name="Comma 9 4 2 2 2" xfId="28716"/>
    <cellStyle name="Comma 9 4 2 3" xfId="22174"/>
    <cellStyle name="Comma 9 4 2 3 2" xfId="32213"/>
    <cellStyle name="Comma 9 4 2 4" xfId="26211"/>
    <cellStyle name="Comma 9 4 3" xfId="18425"/>
    <cellStyle name="Comma 9 4 3 2" xfId="20976"/>
    <cellStyle name="Comma 9 4 3 2 2" xfId="31030"/>
    <cellStyle name="Comma 9 4 3 3" xfId="30553"/>
    <cellStyle name="Comma 9 4 4" xfId="12574"/>
    <cellStyle name="Comma 9 4 4 2" xfId="27125"/>
    <cellStyle name="Comma 9 4 5" xfId="24399"/>
    <cellStyle name="Comma 9 4 5 2" xfId="34435"/>
    <cellStyle name="Comma 9 4 6" xfId="24958"/>
    <cellStyle name="Comma 9 5" xfId="9292"/>
    <cellStyle name="Comma 9 5 2" xfId="10850"/>
    <cellStyle name="Comma 9 5 2 2" xfId="18477"/>
    <cellStyle name="Comma 9 5 2 2 2" xfId="30605"/>
    <cellStyle name="Comma 9 5 2 3" xfId="13541"/>
    <cellStyle name="Comma 9 5 2 3 2" xfId="27782"/>
    <cellStyle name="Comma 9 5 2 4" xfId="26933"/>
    <cellStyle name="Comma 9 5 3" xfId="13983"/>
    <cellStyle name="Comma 9 5 3 2" xfId="28044"/>
    <cellStyle name="Comma 9 5 4" xfId="25539"/>
    <cellStyle name="Comma 9 6" xfId="18358"/>
    <cellStyle name="Comma 9 6 2" xfId="20913"/>
    <cellStyle name="Comma 9 6 2 2" xfId="30970"/>
    <cellStyle name="Comma 9 6 3" xfId="30486"/>
    <cellStyle name="Comma 9 7" xfId="11522"/>
    <cellStyle name="Comma 9 7 2" xfId="27020"/>
    <cellStyle name="Comma 9 8" xfId="23794"/>
    <cellStyle name="Comma 9 8 2" xfId="33830"/>
    <cellStyle name="Comma 9 9" xfId="24859"/>
    <cellStyle name="Comma 90" xfId="8146"/>
    <cellStyle name="Comma 90 2" xfId="10288"/>
    <cellStyle name="Comma 90 2 2" xfId="14856"/>
    <cellStyle name="Comma 90 2 2 2" xfId="22389"/>
    <cellStyle name="Comma 90 2 2 2 2" xfId="32425"/>
    <cellStyle name="Comma 90 2 2 3" xfId="28917"/>
    <cellStyle name="Comma 90 2 3" xfId="21203"/>
    <cellStyle name="Comma 90 2 3 2" xfId="31248"/>
    <cellStyle name="Comma 90 2 4" xfId="26412"/>
    <cellStyle name="Comma 90 3" xfId="9619"/>
    <cellStyle name="Comma 90 3 2" xfId="14223"/>
    <cellStyle name="Comma 90 3 2 2" xfId="28284"/>
    <cellStyle name="Comma 90 3 3" xfId="21793"/>
    <cellStyle name="Comma 90 3 3 2" xfId="31832"/>
    <cellStyle name="Comma 90 3 4" xfId="25779"/>
    <cellStyle name="Comma 90 4" xfId="13022"/>
    <cellStyle name="Comma 90 4 2" xfId="27387"/>
    <cellStyle name="Comma 90 5" xfId="23999"/>
    <cellStyle name="Comma 90 5 2" xfId="34035"/>
    <cellStyle name="Comma 90 6" xfId="25220"/>
    <cellStyle name="Comma 91" xfId="8147"/>
    <cellStyle name="Comma 91 2" xfId="10296"/>
    <cellStyle name="Comma 91 2 2" xfId="14864"/>
    <cellStyle name="Comma 91 2 2 2" xfId="22397"/>
    <cellStyle name="Comma 91 2 2 2 2" xfId="32433"/>
    <cellStyle name="Comma 91 2 2 3" xfId="28925"/>
    <cellStyle name="Comma 91 2 3" xfId="21211"/>
    <cellStyle name="Comma 91 2 3 2" xfId="31256"/>
    <cellStyle name="Comma 91 2 4" xfId="26420"/>
    <cellStyle name="Comma 91 3" xfId="9627"/>
    <cellStyle name="Comma 91 3 2" xfId="14231"/>
    <cellStyle name="Comma 91 3 2 2" xfId="28292"/>
    <cellStyle name="Comma 91 3 3" xfId="21801"/>
    <cellStyle name="Comma 91 3 3 2" xfId="31840"/>
    <cellStyle name="Comma 91 3 4" xfId="25787"/>
    <cellStyle name="Comma 91 4" xfId="13023"/>
    <cellStyle name="Comma 91 4 2" xfId="27388"/>
    <cellStyle name="Comma 91 5" xfId="24007"/>
    <cellStyle name="Comma 91 5 2" xfId="34043"/>
    <cellStyle name="Comma 91 6" xfId="25221"/>
    <cellStyle name="Comma 92" xfId="8148"/>
    <cellStyle name="Comma 92 2" xfId="10287"/>
    <cellStyle name="Comma 92 2 2" xfId="14855"/>
    <cellStyle name="Comma 92 2 2 2" xfId="22388"/>
    <cellStyle name="Comma 92 2 2 2 2" xfId="32424"/>
    <cellStyle name="Comma 92 2 2 3" xfId="28916"/>
    <cellStyle name="Comma 92 2 3" xfId="21202"/>
    <cellStyle name="Comma 92 2 3 2" xfId="31247"/>
    <cellStyle name="Comma 92 2 4" xfId="26411"/>
    <cellStyle name="Comma 92 3" xfId="9618"/>
    <cellStyle name="Comma 92 3 2" xfId="14222"/>
    <cellStyle name="Comma 92 3 2 2" xfId="28283"/>
    <cellStyle name="Comma 92 3 3" xfId="21792"/>
    <cellStyle name="Comma 92 3 3 2" xfId="31831"/>
    <cellStyle name="Comma 92 3 4" xfId="25778"/>
    <cellStyle name="Comma 92 4" xfId="13024"/>
    <cellStyle name="Comma 92 4 2" xfId="27389"/>
    <cellStyle name="Comma 92 5" xfId="23998"/>
    <cellStyle name="Comma 92 5 2" xfId="34034"/>
    <cellStyle name="Comma 92 6" xfId="25222"/>
    <cellStyle name="Comma 93" xfId="8149"/>
    <cellStyle name="Comma 93 2" xfId="10299"/>
    <cellStyle name="Comma 93 2 2" xfId="14867"/>
    <cellStyle name="Comma 93 2 2 2" xfId="22400"/>
    <cellStyle name="Comma 93 2 2 2 2" xfId="32436"/>
    <cellStyle name="Comma 93 2 2 3" xfId="28928"/>
    <cellStyle name="Comma 93 2 3" xfId="21214"/>
    <cellStyle name="Comma 93 2 3 2" xfId="31259"/>
    <cellStyle name="Comma 93 2 4" xfId="26423"/>
    <cellStyle name="Comma 93 3" xfId="9630"/>
    <cellStyle name="Comma 93 3 2" xfId="14234"/>
    <cellStyle name="Comma 93 3 2 2" xfId="28295"/>
    <cellStyle name="Comma 93 3 3" xfId="21804"/>
    <cellStyle name="Comma 93 3 3 2" xfId="31843"/>
    <cellStyle name="Comma 93 3 4" xfId="25790"/>
    <cellStyle name="Comma 93 4" xfId="13025"/>
    <cellStyle name="Comma 93 4 2" xfId="27390"/>
    <cellStyle name="Comma 93 5" xfId="24010"/>
    <cellStyle name="Comma 93 5 2" xfId="34046"/>
    <cellStyle name="Comma 93 6" xfId="25223"/>
    <cellStyle name="Comma 94" xfId="8150"/>
    <cellStyle name="Comma 94 2" xfId="10301"/>
    <cellStyle name="Comma 94 2 2" xfId="14869"/>
    <cellStyle name="Comma 94 2 2 2" xfId="22402"/>
    <cellStyle name="Comma 94 2 2 2 2" xfId="32438"/>
    <cellStyle name="Comma 94 2 2 3" xfId="28930"/>
    <cellStyle name="Comma 94 2 3" xfId="21216"/>
    <cellStyle name="Comma 94 2 3 2" xfId="31261"/>
    <cellStyle name="Comma 94 2 4" xfId="26425"/>
    <cellStyle name="Comma 94 3" xfId="9632"/>
    <cellStyle name="Comma 94 3 2" xfId="14236"/>
    <cellStyle name="Comma 94 3 2 2" xfId="28297"/>
    <cellStyle name="Comma 94 3 3" xfId="21806"/>
    <cellStyle name="Comma 94 3 3 2" xfId="31845"/>
    <cellStyle name="Comma 94 3 4" xfId="25792"/>
    <cellStyle name="Comma 94 4" xfId="13026"/>
    <cellStyle name="Comma 94 4 2" xfId="27391"/>
    <cellStyle name="Comma 94 5" xfId="24012"/>
    <cellStyle name="Comma 94 5 2" xfId="34048"/>
    <cellStyle name="Comma 94 6" xfId="25224"/>
    <cellStyle name="Comma 95" xfId="8151"/>
    <cellStyle name="Comma 95 2" xfId="10294"/>
    <cellStyle name="Comma 95 2 2" xfId="14862"/>
    <cellStyle name="Comma 95 2 2 2" xfId="22395"/>
    <cellStyle name="Comma 95 2 2 2 2" xfId="32431"/>
    <cellStyle name="Comma 95 2 2 3" xfId="28923"/>
    <cellStyle name="Comma 95 2 3" xfId="21209"/>
    <cellStyle name="Comma 95 2 3 2" xfId="31254"/>
    <cellStyle name="Comma 95 2 4" xfId="26418"/>
    <cellStyle name="Comma 95 3" xfId="9625"/>
    <cellStyle name="Comma 95 3 2" xfId="14229"/>
    <cellStyle name="Comma 95 3 2 2" xfId="28290"/>
    <cellStyle name="Comma 95 3 3" xfId="21799"/>
    <cellStyle name="Comma 95 3 3 2" xfId="31838"/>
    <cellStyle name="Comma 95 3 4" xfId="25785"/>
    <cellStyle name="Comma 95 4" xfId="13027"/>
    <cellStyle name="Comma 95 4 2" xfId="27392"/>
    <cellStyle name="Comma 95 5" xfId="24005"/>
    <cellStyle name="Comma 95 5 2" xfId="34041"/>
    <cellStyle name="Comma 95 6" xfId="25225"/>
    <cellStyle name="Comma 96" xfId="8152"/>
    <cellStyle name="Comma 96 2" xfId="10304"/>
    <cellStyle name="Comma 96 2 2" xfId="14872"/>
    <cellStyle name="Comma 96 2 2 2" xfId="22405"/>
    <cellStyle name="Comma 96 2 2 2 2" xfId="32441"/>
    <cellStyle name="Comma 96 2 2 3" xfId="28933"/>
    <cellStyle name="Comma 96 2 3" xfId="21219"/>
    <cellStyle name="Comma 96 2 3 2" xfId="31264"/>
    <cellStyle name="Comma 96 2 4" xfId="26428"/>
    <cellStyle name="Comma 96 3" xfId="9635"/>
    <cellStyle name="Comma 96 3 2" xfId="14239"/>
    <cellStyle name="Comma 96 3 2 2" xfId="28300"/>
    <cellStyle name="Comma 96 3 3" xfId="21809"/>
    <cellStyle name="Comma 96 3 3 2" xfId="31848"/>
    <cellStyle name="Comma 96 3 4" xfId="25795"/>
    <cellStyle name="Comma 96 4" xfId="13028"/>
    <cellStyle name="Comma 96 4 2" xfId="27393"/>
    <cellStyle name="Comma 96 5" xfId="24015"/>
    <cellStyle name="Comma 96 5 2" xfId="34051"/>
    <cellStyle name="Comma 96 6" xfId="25226"/>
    <cellStyle name="Comma 97" xfId="8153"/>
    <cellStyle name="Comma 97 2" xfId="10315"/>
    <cellStyle name="Comma 97 2 2" xfId="14883"/>
    <cellStyle name="Comma 97 2 2 2" xfId="22416"/>
    <cellStyle name="Comma 97 2 2 2 2" xfId="32452"/>
    <cellStyle name="Comma 97 2 2 3" xfId="28944"/>
    <cellStyle name="Comma 97 2 3" xfId="21230"/>
    <cellStyle name="Comma 97 2 3 2" xfId="31275"/>
    <cellStyle name="Comma 97 2 4" xfId="26439"/>
    <cellStyle name="Comma 97 3" xfId="9646"/>
    <cellStyle name="Comma 97 3 2" xfId="14250"/>
    <cellStyle name="Comma 97 3 2 2" xfId="28311"/>
    <cellStyle name="Comma 97 3 3" xfId="21820"/>
    <cellStyle name="Comma 97 3 3 2" xfId="31859"/>
    <cellStyle name="Comma 97 3 4" xfId="25806"/>
    <cellStyle name="Comma 97 4" xfId="13029"/>
    <cellStyle name="Comma 97 4 2" xfId="27394"/>
    <cellStyle name="Comma 97 5" xfId="24027"/>
    <cellStyle name="Comma 97 5 2" xfId="34063"/>
    <cellStyle name="Comma 97 6" xfId="25227"/>
    <cellStyle name="Comma 98" xfId="8154"/>
    <cellStyle name="Comma 98 2" xfId="10317"/>
    <cellStyle name="Comma 98 2 2" xfId="14885"/>
    <cellStyle name="Comma 98 2 2 2" xfId="22418"/>
    <cellStyle name="Comma 98 2 2 2 2" xfId="32454"/>
    <cellStyle name="Comma 98 2 2 3" xfId="28946"/>
    <cellStyle name="Comma 98 2 3" xfId="21232"/>
    <cellStyle name="Comma 98 2 3 2" xfId="31277"/>
    <cellStyle name="Comma 98 2 4" xfId="26441"/>
    <cellStyle name="Comma 98 3" xfId="9648"/>
    <cellStyle name="Comma 98 3 2" xfId="14252"/>
    <cellStyle name="Comma 98 3 2 2" xfId="28313"/>
    <cellStyle name="Comma 98 3 3" xfId="21822"/>
    <cellStyle name="Comma 98 3 3 2" xfId="31861"/>
    <cellStyle name="Comma 98 3 4" xfId="25808"/>
    <cellStyle name="Comma 98 4" xfId="13030"/>
    <cellStyle name="Comma 98 4 2" xfId="27395"/>
    <cellStyle name="Comma 98 5" xfId="24029"/>
    <cellStyle name="Comma 98 5 2" xfId="34065"/>
    <cellStyle name="Comma 98 6" xfId="25228"/>
    <cellStyle name="Comma 99" xfId="8155"/>
    <cellStyle name="Comma 99 2" xfId="10319"/>
    <cellStyle name="Comma 99 2 2" xfId="14887"/>
    <cellStyle name="Comma 99 2 2 2" xfId="22420"/>
    <cellStyle name="Comma 99 2 2 2 2" xfId="32456"/>
    <cellStyle name="Comma 99 2 2 3" xfId="28948"/>
    <cellStyle name="Comma 99 2 3" xfId="21234"/>
    <cellStyle name="Comma 99 2 3 2" xfId="31279"/>
    <cellStyle name="Comma 99 2 4" xfId="26443"/>
    <cellStyle name="Comma 99 3" xfId="9650"/>
    <cellStyle name="Comma 99 3 2" xfId="14254"/>
    <cellStyle name="Comma 99 3 2 2" xfId="28315"/>
    <cellStyle name="Comma 99 3 3" xfId="21824"/>
    <cellStyle name="Comma 99 3 3 2" xfId="31863"/>
    <cellStyle name="Comma 99 3 4" xfId="25810"/>
    <cellStyle name="Comma 99 4" xfId="13031"/>
    <cellStyle name="Comma 99 4 2" xfId="27396"/>
    <cellStyle name="Comma 99 5" xfId="24031"/>
    <cellStyle name="Comma 99 5 2" xfId="34067"/>
    <cellStyle name="Comma 99 6" xfId="25229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37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10" xfId="24812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2 2 2" xfId="32252"/>
    <cellStyle name="Currency [0] 2 2 2 2 3" xfId="28744"/>
    <cellStyle name="Currency [0] 2 2 2 3" xfId="21028"/>
    <cellStyle name="Currency [0] 2 2 2 3 2" xfId="31075"/>
    <cellStyle name="Currency [0] 2 2 2 4" xfId="26239"/>
    <cellStyle name="Currency [0] 2 2 3" xfId="9401"/>
    <cellStyle name="Currency [0] 2 2 3 2" xfId="14048"/>
    <cellStyle name="Currency [0] 2 2 3 2 2" xfId="28109"/>
    <cellStyle name="Currency [0] 2 2 3 3" xfId="21598"/>
    <cellStyle name="Currency [0] 2 2 3 3 2" xfId="31639"/>
    <cellStyle name="Currency [0] 2 2 3 4" xfId="25604"/>
    <cellStyle name="Currency [0] 2 2 4" xfId="18529"/>
    <cellStyle name="Currency [0] 2 2 4 2" xfId="30656"/>
    <cellStyle name="Currency [0] 2 2 5" xfId="24403"/>
    <cellStyle name="Currency [0] 2 2 5 2" xfId="34439"/>
    <cellStyle name="Currency [0] 2 2 6" xfId="25510"/>
    <cellStyle name="Currency [0] 2 3" xfId="10049"/>
    <cellStyle name="Currency [0] 2 3 2" xfId="14634"/>
    <cellStyle name="Currency [0] 2 3 2 2" xfId="22184"/>
    <cellStyle name="Currency [0] 2 3 2 2 2" xfId="32222"/>
    <cellStyle name="Currency [0] 2 3 2 3" xfId="28695"/>
    <cellStyle name="Currency [0] 2 3 3" xfId="18454"/>
    <cellStyle name="Currency [0] 2 3 3 2" xfId="30582"/>
    <cellStyle name="Currency [0] 2 3 4" xfId="20992"/>
    <cellStyle name="Currency [0] 2 3 4 2" xfId="31045"/>
    <cellStyle name="Currency [0] 2 3 5" xfId="26190"/>
    <cellStyle name="Currency [0] 2 4" xfId="9303"/>
    <cellStyle name="Currency [0] 2 4 2" xfId="13992"/>
    <cellStyle name="Currency [0] 2 4 2 2" xfId="28053"/>
    <cellStyle name="Currency [0] 2 4 3" xfId="20870"/>
    <cellStyle name="Currency [0] 2 4 3 2" xfId="30927"/>
    <cellStyle name="Currency [0] 2 4 4" xfId="25548"/>
    <cellStyle name="Currency [0] 2 5" xfId="18332"/>
    <cellStyle name="Currency [0] 2 5 2" xfId="20887"/>
    <cellStyle name="Currency [0] 2 5 2 2" xfId="30944"/>
    <cellStyle name="Currency [0] 2 5 3" xfId="30460"/>
    <cellStyle name="Currency [0] 2 6" xfId="10918"/>
    <cellStyle name="Currency [0] 2 6 2" xfId="26979"/>
    <cellStyle name="Currency [0] 2 7" xfId="23803"/>
    <cellStyle name="Currency [0] 2 7 2" xfId="33839"/>
    <cellStyle name="Currency [0] 2 8" xfId="24817"/>
    <cellStyle name="Currency [0] 3" xfId="3842"/>
    <cellStyle name="Currency [0] 3 2" xfId="10024"/>
    <cellStyle name="Currency [0] 3 2 2" xfId="14618"/>
    <cellStyle name="Currency [0] 3 2 2 2" xfId="28679"/>
    <cellStyle name="Currency [0] 3 2 3" xfId="20866"/>
    <cellStyle name="Currency [0] 3 2 3 2" xfId="30923"/>
    <cellStyle name="Currency [0] 3 2 4" xfId="26174"/>
    <cellStyle name="Currency [0] 3 3" xfId="18249"/>
    <cellStyle name="Currency [0] 3 3 2" xfId="30422"/>
    <cellStyle name="Currency [0] 3 4" xfId="24912"/>
    <cellStyle name="Currency [0] 4" xfId="3859"/>
    <cellStyle name="Currency [0] 4 2" xfId="17979"/>
    <cellStyle name="Currency [0] 4 2 2" xfId="30273"/>
    <cellStyle name="Currency [0] 4 3" xfId="11837"/>
    <cellStyle name="Currency [0] 4 3 2" xfId="27070"/>
    <cellStyle name="Currency [0] 4 4" xfId="24925"/>
    <cellStyle name="Currency [0] 5" xfId="9274"/>
    <cellStyle name="Currency [0] 5 2" xfId="13966"/>
    <cellStyle name="Currency [0] 5 2 2" xfId="28027"/>
    <cellStyle name="Currency [0] 5 3" xfId="20874"/>
    <cellStyle name="Currency [0] 5 3 2" xfId="30931"/>
    <cellStyle name="Currency [0] 5 4" xfId="25522"/>
    <cellStyle name="Currency [0] 6" xfId="15967"/>
    <cellStyle name="Currency [0] 6 2" xfId="29622"/>
    <cellStyle name="Currency [0] 7" xfId="10923"/>
    <cellStyle name="Currency [0] 7 2" xfId="26984"/>
    <cellStyle name="Currency [0] 8" xfId="20877"/>
    <cellStyle name="Currency [0] 8 2" xfId="30934"/>
    <cellStyle name="Currency [0] 9" xfId="24786"/>
    <cellStyle name="Currency [0]_Barclays International Qrtly" xfId="24754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2 2 2" xfId="32305"/>
    <cellStyle name="Currency 10 2 2 3" xfId="28796"/>
    <cellStyle name="Currency 10 2 3" xfId="21082"/>
    <cellStyle name="Currency 10 2 3 2" xfId="31128"/>
    <cellStyle name="Currency 10 2 4" xfId="26291"/>
    <cellStyle name="Currency 10 3" xfId="9494"/>
    <cellStyle name="Currency 10 3 2" xfId="14102"/>
    <cellStyle name="Currency 10 3 2 2" xfId="28163"/>
    <cellStyle name="Currency 10 3 3" xfId="21672"/>
    <cellStyle name="Currency 10 3 3 2" xfId="31712"/>
    <cellStyle name="Currency 10 3 4" xfId="25658"/>
    <cellStyle name="Currency 10 4" xfId="13034"/>
    <cellStyle name="Currency 10 4 2" xfId="27397"/>
    <cellStyle name="Currency 10 5" xfId="23897"/>
    <cellStyle name="Currency 10 5 2" xfId="33933"/>
    <cellStyle name="Currency 10 6" xfId="25230"/>
    <cellStyle name="Currency 100" xfId="8162"/>
    <cellStyle name="Currency 100 2" xfId="10340"/>
    <cellStyle name="Currency 100 2 2" xfId="14908"/>
    <cellStyle name="Currency 100 2 2 2" xfId="22441"/>
    <cellStyle name="Currency 100 2 2 2 2" xfId="32477"/>
    <cellStyle name="Currency 100 2 2 3" xfId="28969"/>
    <cellStyle name="Currency 100 2 3" xfId="21255"/>
    <cellStyle name="Currency 100 2 3 2" xfId="31300"/>
    <cellStyle name="Currency 100 2 4" xfId="26464"/>
    <cellStyle name="Currency 100 3" xfId="9671"/>
    <cellStyle name="Currency 100 3 2" xfId="14275"/>
    <cellStyle name="Currency 100 3 2 2" xfId="28336"/>
    <cellStyle name="Currency 100 3 3" xfId="21845"/>
    <cellStyle name="Currency 100 3 3 2" xfId="31884"/>
    <cellStyle name="Currency 100 3 4" xfId="25831"/>
    <cellStyle name="Currency 100 4" xfId="13035"/>
    <cellStyle name="Currency 100 4 2" xfId="27398"/>
    <cellStyle name="Currency 100 5" xfId="24052"/>
    <cellStyle name="Currency 100 5 2" xfId="34088"/>
    <cellStyle name="Currency 100 6" xfId="25231"/>
    <cellStyle name="Currency 101" xfId="8163"/>
    <cellStyle name="Currency 101 2" xfId="10342"/>
    <cellStyle name="Currency 101 2 2" xfId="14910"/>
    <cellStyle name="Currency 101 2 2 2" xfId="22443"/>
    <cellStyle name="Currency 101 2 2 2 2" xfId="32479"/>
    <cellStyle name="Currency 101 2 2 3" xfId="28971"/>
    <cellStyle name="Currency 101 2 3" xfId="21257"/>
    <cellStyle name="Currency 101 2 3 2" xfId="31302"/>
    <cellStyle name="Currency 101 2 4" xfId="26466"/>
    <cellStyle name="Currency 101 3" xfId="9673"/>
    <cellStyle name="Currency 101 3 2" xfId="14277"/>
    <cellStyle name="Currency 101 3 2 2" xfId="28338"/>
    <cellStyle name="Currency 101 3 3" xfId="21847"/>
    <cellStyle name="Currency 101 3 3 2" xfId="31886"/>
    <cellStyle name="Currency 101 3 4" xfId="25833"/>
    <cellStyle name="Currency 101 4" xfId="13036"/>
    <cellStyle name="Currency 101 4 2" xfId="27399"/>
    <cellStyle name="Currency 101 5" xfId="24054"/>
    <cellStyle name="Currency 101 5 2" xfId="34090"/>
    <cellStyle name="Currency 101 6" xfId="25232"/>
    <cellStyle name="Currency 102" xfId="8164"/>
    <cellStyle name="Currency 102 2" xfId="10344"/>
    <cellStyle name="Currency 102 2 2" xfId="14912"/>
    <cellStyle name="Currency 102 2 2 2" xfId="22445"/>
    <cellStyle name="Currency 102 2 2 2 2" xfId="32481"/>
    <cellStyle name="Currency 102 2 2 3" xfId="28973"/>
    <cellStyle name="Currency 102 2 3" xfId="21259"/>
    <cellStyle name="Currency 102 2 3 2" xfId="31304"/>
    <cellStyle name="Currency 102 2 4" xfId="26468"/>
    <cellStyle name="Currency 102 3" xfId="9675"/>
    <cellStyle name="Currency 102 3 2" xfId="14279"/>
    <cellStyle name="Currency 102 3 2 2" xfId="28340"/>
    <cellStyle name="Currency 102 3 3" xfId="21849"/>
    <cellStyle name="Currency 102 3 3 2" xfId="31888"/>
    <cellStyle name="Currency 102 3 4" xfId="25835"/>
    <cellStyle name="Currency 102 4" xfId="13037"/>
    <cellStyle name="Currency 102 4 2" xfId="27400"/>
    <cellStyle name="Currency 102 5" xfId="24056"/>
    <cellStyle name="Currency 102 5 2" xfId="34092"/>
    <cellStyle name="Currency 102 6" xfId="25233"/>
    <cellStyle name="Currency 103" xfId="8165"/>
    <cellStyle name="Currency 103 2" xfId="10346"/>
    <cellStyle name="Currency 103 2 2" xfId="14914"/>
    <cellStyle name="Currency 103 2 2 2" xfId="22447"/>
    <cellStyle name="Currency 103 2 2 2 2" xfId="32483"/>
    <cellStyle name="Currency 103 2 2 3" xfId="28975"/>
    <cellStyle name="Currency 103 2 3" xfId="21261"/>
    <cellStyle name="Currency 103 2 3 2" xfId="31306"/>
    <cellStyle name="Currency 103 2 4" xfId="26470"/>
    <cellStyle name="Currency 103 3" xfId="9677"/>
    <cellStyle name="Currency 103 3 2" xfId="14281"/>
    <cellStyle name="Currency 103 3 2 2" xfId="28342"/>
    <cellStyle name="Currency 103 3 3" xfId="21851"/>
    <cellStyle name="Currency 103 3 3 2" xfId="31890"/>
    <cellStyle name="Currency 103 3 4" xfId="25837"/>
    <cellStyle name="Currency 103 4" xfId="13038"/>
    <cellStyle name="Currency 103 4 2" xfId="27401"/>
    <cellStyle name="Currency 103 5" xfId="24058"/>
    <cellStyle name="Currency 103 5 2" xfId="34094"/>
    <cellStyle name="Currency 103 6" xfId="25234"/>
    <cellStyle name="Currency 104" xfId="8166"/>
    <cellStyle name="Currency 104 2" xfId="10348"/>
    <cellStyle name="Currency 104 2 2" xfId="14916"/>
    <cellStyle name="Currency 104 2 2 2" xfId="22449"/>
    <cellStyle name="Currency 104 2 2 2 2" xfId="32485"/>
    <cellStyle name="Currency 104 2 2 3" xfId="28977"/>
    <cellStyle name="Currency 104 2 3" xfId="21263"/>
    <cellStyle name="Currency 104 2 3 2" xfId="31308"/>
    <cellStyle name="Currency 104 2 4" xfId="26472"/>
    <cellStyle name="Currency 104 3" xfId="9679"/>
    <cellStyle name="Currency 104 3 2" xfId="14283"/>
    <cellStyle name="Currency 104 3 2 2" xfId="28344"/>
    <cellStyle name="Currency 104 3 3" xfId="21853"/>
    <cellStyle name="Currency 104 3 3 2" xfId="31892"/>
    <cellStyle name="Currency 104 3 4" xfId="25839"/>
    <cellStyle name="Currency 104 4" xfId="13039"/>
    <cellStyle name="Currency 104 4 2" xfId="27402"/>
    <cellStyle name="Currency 104 5" xfId="24060"/>
    <cellStyle name="Currency 104 5 2" xfId="34096"/>
    <cellStyle name="Currency 104 6" xfId="25235"/>
    <cellStyle name="Currency 105" xfId="8167"/>
    <cellStyle name="Currency 105 2" xfId="10350"/>
    <cellStyle name="Currency 105 2 2" xfId="14918"/>
    <cellStyle name="Currency 105 2 2 2" xfId="22451"/>
    <cellStyle name="Currency 105 2 2 2 2" xfId="32487"/>
    <cellStyle name="Currency 105 2 2 3" xfId="28979"/>
    <cellStyle name="Currency 105 2 3" xfId="21265"/>
    <cellStyle name="Currency 105 2 3 2" xfId="31310"/>
    <cellStyle name="Currency 105 2 4" xfId="26474"/>
    <cellStyle name="Currency 105 3" xfId="9681"/>
    <cellStyle name="Currency 105 3 2" xfId="14285"/>
    <cellStyle name="Currency 105 3 2 2" xfId="28346"/>
    <cellStyle name="Currency 105 3 3" xfId="21855"/>
    <cellStyle name="Currency 105 3 3 2" xfId="31894"/>
    <cellStyle name="Currency 105 3 4" xfId="25841"/>
    <cellStyle name="Currency 105 4" xfId="13040"/>
    <cellStyle name="Currency 105 4 2" xfId="27403"/>
    <cellStyle name="Currency 105 5" xfId="24062"/>
    <cellStyle name="Currency 105 5 2" xfId="34098"/>
    <cellStyle name="Currency 105 6" xfId="25236"/>
    <cellStyle name="Currency 106" xfId="8168"/>
    <cellStyle name="Currency 106 2" xfId="10352"/>
    <cellStyle name="Currency 106 2 2" xfId="14920"/>
    <cellStyle name="Currency 106 2 2 2" xfId="22453"/>
    <cellStyle name="Currency 106 2 2 2 2" xfId="32489"/>
    <cellStyle name="Currency 106 2 2 3" xfId="28981"/>
    <cellStyle name="Currency 106 2 3" xfId="21267"/>
    <cellStyle name="Currency 106 2 3 2" xfId="31312"/>
    <cellStyle name="Currency 106 2 4" xfId="26476"/>
    <cellStyle name="Currency 106 3" xfId="9683"/>
    <cellStyle name="Currency 106 3 2" xfId="14287"/>
    <cellStyle name="Currency 106 3 2 2" xfId="28348"/>
    <cellStyle name="Currency 106 3 3" xfId="21857"/>
    <cellStyle name="Currency 106 3 3 2" xfId="31896"/>
    <cellStyle name="Currency 106 3 4" xfId="25843"/>
    <cellStyle name="Currency 106 4" xfId="13041"/>
    <cellStyle name="Currency 106 4 2" xfId="27404"/>
    <cellStyle name="Currency 106 5" xfId="24064"/>
    <cellStyle name="Currency 106 5 2" xfId="34100"/>
    <cellStyle name="Currency 106 6" xfId="25237"/>
    <cellStyle name="Currency 107" xfId="8169"/>
    <cellStyle name="Currency 107 2" xfId="10354"/>
    <cellStyle name="Currency 107 2 2" xfId="14922"/>
    <cellStyle name="Currency 107 2 2 2" xfId="22455"/>
    <cellStyle name="Currency 107 2 2 2 2" xfId="32491"/>
    <cellStyle name="Currency 107 2 2 3" xfId="28983"/>
    <cellStyle name="Currency 107 2 3" xfId="21269"/>
    <cellStyle name="Currency 107 2 3 2" xfId="31314"/>
    <cellStyle name="Currency 107 2 4" xfId="26478"/>
    <cellStyle name="Currency 107 3" xfId="9685"/>
    <cellStyle name="Currency 107 3 2" xfId="14289"/>
    <cellStyle name="Currency 107 3 2 2" xfId="28350"/>
    <cellStyle name="Currency 107 3 3" xfId="21859"/>
    <cellStyle name="Currency 107 3 3 2" xfId="31898"/>
    <cellStyle name="Currency 107 3 4" xfId="25845"/>
    <cellStyle name="Currency 107 4" xfId="13042"/>
    <cellStyle name="Currency 107 4 2" xfId="27405"/>
    <cellStyle name="Currency 107 5" xfId="24066"/>
    <cellStyle name="Currency 107 5 2" xfId="34102"/>
    <cellStyle name="Currency 107 6" xfId="25238"/>
    <cellStyle name="Currency 108" xfId="8170"/>
    <cellStyle name="Currency 108 2" xfId="10356"/>
    <cellStyle name="Currency 108 2 2" xfId="14924"/>
    <cellStyle name="Currency 108 2 2 2" xfId="22457"/>
    <cellStyle name="Currency 108 2 2 2 2" xfId="32493"/>
    <cellStyle name="Currency 108 2 2 3" xfId="28985"/>
    <cellStyle name="Currency 108 2 3" xfId="21271"/>
    <cellStyle name="Currency 108 2 3 2" xfId="31316"/>
    <cellStyle name="Currency 108 2 4" xfId="26480"/>
    <cellStyle name="Currency 108 3" xfId="9687"/>
    <cellStyle name="Currency 108 3 2" xfId="14291"/>
    <cellStyle name="Currency 108 3 2 2" xfId="28352"/>
    <cellStyle name="Currency 108 3 3" xfId="21861"/>
    <cellStyle name="Currency 108 3 3 2" xfId="31900"/>
    <cellStyle name="Currency 108 3 4" xfId="25847"/>
    <cellStyle name="Currency 108 4" xfId="13043"/>
    <cellStyle name="Currency 108 4 2" xfId="27406"/>
    <cellStyle name="Currency 108 5" xfId="24068"/>
    <cellStyle name="Currency 108 5 2" xfId="34104"/>
    <cellStyle name="Currency 108 6" xfId="25239"/>
    <cellStyle name="Currency 109" xfId="8171"/>
    <cellStyle name="Currency 109 2" xfId="10358"/>
    <cellStyle name="Currency 109 2 2" xfId="14926"/>
    <cellStyle name="Currency 109 2 2 2" xfId="22459"/>
    <cellStyle name="Currency 109 2 2 2 2" xfId="32495"/>
    <cellStyle name="Currency 109 2 2 3" xfId="28987"/>
    <cellStyle name="Currency 109 2 3" xfId="21273"/>
    <cellStyle name="Currency 109 2 3 2" xfId="31318"/>
    <cellStyle name="Currency 109 2 4" xfId="26482"/>
    <cellStyle name="Currency 109 3" xfId="9689"/>
    <cellStyle name="Currency 109 3 2" xfId="14293"/>
    <cellStyle name="Currency 109 3 2 2" xfId="28354"/>
    <cellStyle name="Currency 109 3 3" xfId="21863"/>
    <cellStyle name="Currency 109 3 3 2" xfId="31902"/>
    <cellStyle name="Currency 109 3 4" xfId="25849"/>
    <cellStyle name="Currency 109 4" xfId="13044"/>
    <cellStyle name="Currency 109 4 2" xfId="27407"/>
    <cellStyle name="Currency 109 5" xfId="24070"/>
    <cellStyle name="Currency 109 5 2" xfId="34106"/>
    <cellStyle name="Currency 109 6" xfId="25240"/>
    <cellStyle name="Currency 11" xfId="8172"/>
    <cellStyle name="Currency 11 2" xfId="10169"/>
    <cellStyle name="Currency 11 2 2" xfId="14737"/>
    <cellStyle name="Currency 11 2 2 2" xfId="22270"/>
    <cellStyle name="Currency 11 2 2 2 2" xfId="32307"/>
    <cellStyle name="Currency 11 2 2 3" xfId="28798"/>
    <cellStyle name="Currency 11 2 3" xfId="21084"/>
    <cellStyle name="Currency 11 2 3 2" xfId="31130"/>
    <cellStyle name="Currency 11 2 4" xfId="26293"/>
    <cellStyle name="Currency 11 3" xfId="9498"/>
    <cellStyle name="Currency 11 3 2" xfId="14104"/>
    <cellStyle name="Currency 11 3 2 2" xfId="28165"/>
    <cellStyle name="Currency 11 3 3" xfId="21674"/>
    <cellStyle name="Currency 11 3 3 2" xfId="31714"/>
    <cellStyle name="Currency 11 3 4" xfId="25660"/>
    <cellStyle name="Currency 11 4" xfId="13045"/>
    <cellStyle name="Currency 11 4 2" xfId="27408"/>
    <cellStyle name="Currency 11 5" xfId="23899"/>
    <cellStyle name="Currency 11 5 2" xfId="33935"/>
    <cellStyle name="Currency 11 6" xfId="25241"/>
    <cellStyle name="Currency 110" xfId="8173"/>
    <cellStyle name="Currency 110 2" xfId="10360"/>
    <cellStyle name="Currency 110 2 2" xfId="14928"/>
    <cellStyle name="Currency 110 2 2 2" xfId="22461"/>
    <cellStyle name="Currency 110 2 2 2 2" xfId="32497"/>
    <cellStyle name="Currency 110 2 2 3" xfId="28989"/>
    <cellStyle name="Currency 110 2 3" xfId="21275"/>
    <cellStyle name="Currency 110 2 3 2" xfId="31320"/>
    <cellStyle name="Currency 110 2 4" xfId="26484"/>
    <cellStyle name="Currency 110 3" xfId="9691"/>
    <cellStyle name="Currency 110 3 2" xfId="14295"/>
    <cellStyle name="Currency 110 3 2 2" xfId="28356"/>
    <cellStyle name="Currency 110 3 3" xfId="21865"/>
    <cellStyle name="Currency 110 3 3 2" xfId="31904"/>
    <cellStyle name="Currency 110 3 4" xfId="25851"/>
    <cellStyle name="Currency 110 4" xfId="13046"/>
    <cellStyle name="Currency 110 4 2" xfId="27409"/>
    <cellStyle name="Currency 110 5" xfId="24072"/>
    <cellStyle name="Currency 110 5 2" xfId="34108"/>
    <cellStyle name="Currency 110 6" xfId="25242"/>
    <cellStyle name="Currency 111" xfId="8174"/>
    <cellStyle name="Currency 111 2" xfId="10362"/>
    <cellStyle name="Currency 111 2 2" xfId="14930"/>
    <cellStyle name="Currency 111 2 2 2" xfId="22463"/>
    <cellStyle name="Currency 111 2 2 2 2" xfId="32499"/>
    <cellStyle name="Currency 111 2 2 3" xfId="28991"/>
    <cellStyle name="Currency 111 2 3" xfId="21277"/>
    <cellStyle name="Currency 111 2 3 2" xfId="31322"/>
    <cellStyle name="Currency 111 2 4" xfId="26486"/>
    <cellStyle name="Currency 111 3" xfId="9693"/>
    <cellStyle name="Currency 111 3 2" xfId="14297"/>
    <cellStyle name="Currency 111 3 2 2" xfId="28358"/>
    <cellStyle name="Currency 111 3 3" xfId="21867"/>
    <cellStyle name="Currency 111 3 3 2" xfId="31906"/>
    <cellStyle name="Currency 111 3 4" xfId="25853"/>
    <cellStyle name="Currency 111 4" xfId="13047"/>
    <cellStyle name="Currency 111 4 2" xfId="27410"/>
    <cellStyle name="Currency 111 5" xfId="24074"/>
    <cellStyle name="Currency 111 5 2" xfId="34110"/>
    <cellStyle name="Currency 111 6" xfId="25243"/>
    <cellStyle name="Currency 112" xfId="8175"/>
    <cellStyle name="Currency 112 2" xfId="10364"/>
    <cellStyle name="Currency 112 2 2" xfId="14932"/>
    <cellStyle name="Currency 112 2 2 2" xfId="22465"/>
    <cellStyle name="Currency 112 2 2 2 2" xfId="32501"/>
    <cellStyle name="Currency 112 2 2 3" xfId="28993"/>
    <cellStyle name="Currency 112 2 3" xfId="21279"/>
    <cellStyle name="Currency 112 2 3 2" xfId="31324"/>
    <cellStyle name="Currency 112 2 4" xfId="26488"/>
    <cellStyle name="Currency 112 3" xfId="9695"/>
    <cellStyle name="Currency 112 3 2" xfId="14299"/>
    <cellStyle name="Currency 112 3 2 2" xfId="28360"/>
    <cellStyle name="Currency 112 3 3" xfId="21869"/>
    <cellStyle name="Currency 112 3 3 2" xfId="31908"/>
    <cellStyle name="Currency 112 3 4" xfId="25855"/>
    <cellStyle name="Currency 112 4" xfId="13048"/>
    <cellStyle name="Currency 112 4 2" xfId="27411"/>
    <cellStyle name="Currency 112 5" xfId="24076"/>
    <cellStyle name="Currency 112 5 2" xfId="34112"/>
    <cellStyle name="Currency 112 6" xfId="25244"/>
    <cellStyle name="Currency 113" xfId="8176"/>
    <cellStyle name="Currency 113 2" xfId="10366"/>
    <cellStyle name="Currency 113 2 2" xfId="14934"/>
    <cellStyle name="Currency 113 2 2 2" xfId="22467"/>
    <cellStyle name="Currency 113 2 2 2 2" xfId="32503"/>
    <cellStyle name="Currency 113 2 2 3" xfId="28995"/>
    <cellStyle name="Currency 113 2 3" xfId="21281"/>
    <cellStyle name="Currency 113 2 3 2" xfId="31326"/>
    <cellStyle name="Currency 113 2 4" xfId="26490"/>
    <cellStyle name="Currency 113 3" xfId="9697"/>
    <cellStyle name="Currency 113 3 2" xfId="14301"/>
    <cellStyle name="Currency 113 3 2 2" xfId="28362"/>
    <cellStyle name="Currency 113 3 3" xfId="21871"/>
    <cellStyle name="Currency 113 3 3 2" xfId="31910"/>
    <cellStyle name="Currency 113 3 4" xfId="25857"/>
    <cellStyle name="Currency 113 4" xfId="13049"/>
    <cellStyle name="Currency 113 4 2" xfId="27412"/>
    <cellStyle name="Currency 113 5" xfId="24078"/>
    <cellStyle name="Currency 113 5 2" xfId="34114"/>
    <cellStyle name="Currency 113 6" xfId="25245"/>
    <cellStyle name="Currency 114" xfId="8177"/>
    <cellStyle name="Currency 114 2" xfId="10368"/>
    <cellStyle name="Currency 114 2 2" xfId="14936"/>
    <cellStyle name="Currency 114 2 2 2" xfId="22469"/>
    <cellStyle name="Currency 114 2 2 2 2" xfId="32505"/>
    <cellStyle name="Currency 114 2 2 3" xfId="28997"/>
    <cellStyle name="Currency 114 2 3" xfId="21283"/>
    <cellStyle name="Currency 114 2 3 2" xfId="31328"/>
    <cellStyle name="Currency 114 2 4" xfId="26492"/>
    <cellStyle name="Currency 114 3" xfId="9699"/>
    <cellStyle name="Currency 114 3 2" xfId="14303"/>
    <cellStyle name="Currency 114 3 2 2" xfId="28364"/>
    <cellStyle name="Currency 114 3 3" xfId="21873"/>
    <cellStyle name="Currency 114 3 3 2" xfId="31912"/>
    <cellStyle name="Currency 114 3 4" xfId="25859"/>
    <cellStyle name="Currency 114 4" xfId="13050"/>
    <cellStyle name="Currency 114 4 2" xfId="27413"/>
    <cellStyle name="Currency 114 5" xfId="24080"/>
    <cellStyle name="Currency 114 5 2" xfId="34116"/>
    <cellStyle name="Currency 114 6" xfId="25246"/>
    <cellStyle name="Currency 115" xfId="8178"/>
    <cellStyle name="Currency 115 2" xfId="10370"/>
    <cellStyle name="Currency 115 2 2" xfId="14938"/>
    <cellStyle name="Currency 115 2 2 2" xfId="22471"/>
    <cellStyle name="Currency 115 2 2 2 2" xfId="32507"/>
    <cellStyle name="Currency 115 2 2 3" xfId="28999"/>
    <cellStyle name="Currency 115 2 3" xfId="21285"/>
    <cellStyle name="Currency 115 2 3 2" xfId="31330"/>
    <cellStyle name="Currency 115 2 4" xfId="26494"/>
    <cellStyle name="Currency 115 3" xfId="9701"/>
    <cellStyle name="Currency 115 3 2" xfId="14305"/>
    <cellStyle name="Currency 115 3 2 2" xfId="28366"/>
    <cellStyle name="Currency 115 3 3" xfId="21875"/>
    <cellStyle name="Currency 115 3 3 2" xfId="31914"/>
    <cellStyle name="Currency 115 3 4" xfId="25861"/>
    <cellStyle name="Currency 115 4" xfId="13051"/>
    <cellStyle name="Currency 115 4 2" xfId="27414"/>
    <cellStyle name="Currency 115 5" xfId="24082"/>
    <cellStyle name="Currency 115 5 2" xfId="34118"/>
    <cellStyle name="Currency 115 6" xfId="25247"/>
    <cellStyle name="Currency 116" xfId="8179"/>
    <cellStyle name="Currency 116 2" xfId="10372"/>
    <cellStyle name="Currency 116 2 2" xfId="14940"/>
    <cellStyle name="Currency 116 2 2 2" xfId="22473"/>
    <cellStyle name="Currency 116 2 2 2 2" xfId="32509"/>
    <cellStyle name="Currency 116 2 2 3" xfId="29001"/>
    <cellStyle name="Currency 116 2 3" xfId="21287"/>
    <cellStyle name="Currency 116 2 3 2" xfId="31332"/>
    <cellStyle name="Currency 116 2 4" xfId="26496"/>
    <cellStyle name="Currency 116 3" xfId="9703"/>
    <cellStyle name="Currency 116 3 2" xfId="14307"/>
    <cellStyle name="Currency 116 3 2 2" xfId="28368"/>
    <cellStyle name="Currency 116 3 3" xfId="21877"/>
    <cellStyle name="Currency 116 3 3 2" xfId="31916"/>
    <cellStyle name="Currency 116 3 4" xfId="25863"/>
    <cellStyle name="Currency 116 4" xfId="13052"/>
    <cellStyle name="Currency 116 4 2" xfId="27415"/>
    <cellStyle name="Currency 116 5" xfId="24084"/>
    <cellStyle name="Currency 116 5 2" xfId="34120"/>
    <cellStyle name="Currency 116 6" xfId="25248"/>
    <cellStyle name="Currency 117" xfId="8180"/>
    <cellStyle name="Currency 117 2" xfId="10374"/>
    <cellStyle name="Currency 117 2 2" xfId="14942"/>
    <cellStyle name="Currency 117 2 2 2" xfId="22475"/>
    <cellStyle name="Currency 117 2 2 2 2" xfId="32511"/>
    <cellStyle name="Currency 117 2 2 3" xfId="29003"/>
    <cellStyle name="Currency 117 2 3" xfId="21289"/>
    <cellStyle name="Currency 117 2 3 2" xfId="31334"/>
    <cellStyle name="Currency 117 2 4" xfId="26498"/>
    <cellStyle name="Currency 117 3" xfId="9705"/>
    <cellStyle name="Currency 117 3 2" xfId="14309"/>
    <cellStyle name="Currency 117 3 2 2" xfId="28370"/>
    <cellStyle name="Currency 117 3 3" xfId="21879"/>
    <cellStyle name="Currency 117 3 3 2" xfId="31918"/>
    <cellStyle name="Currency 117 3 4" xfId="25865"/>
    <cellStyle name="Currency 117 4" xfId="13053"/>
    <cellStyle name="Currency 117 4 2" xfId="27416"/>
    <cellStyle name="Currency 117 5" xfId="24086"/>
    <cellStyle name="Currency 117 5 2" xfId="34122"/>
    <cellStyle name="Currency 117 6" xfId="25249"/>
    <cellStyle name="Currency 118" xfId="8181"/>
    <cellStyle name="Currency 118 2" xfId="10376"/>
    <cellStyle name="Currency 118 2 2" xfId="14944"/>
    <cellStyle name="Currency 118 2 2 2" xfId="22477"/>
    <cellStyle name="Currency 118 2 2 2 2" xfId="32513"/>
    <cellStyle name="Currency 118 2 2 3" xfId="29005"/>
    <cellStyle name="Currency 118 2 3" xfId="21291"/>
    <cellStyle name="Currency 118 2 3 2" xfId="31336"/>
    <cellStyle name="Currency 118 2 4" xfId="26500"/>
    <cellStyle name="Currency 118 3" xfId="9707"/>
    <cellStyle name="Currency 118 3 2" xfId="14311"/>
    <cellStyle name="Currency 118 3 2 2" xfId="28372"/>
    <cellStyle name="Currency 118 3 3" xfId="21881"/>
    <cellStyle name="Currency 118 3 3 2" xfId="31920"/>
    <cellStyle name="Currency 118 3 4" xfId="25867"/>
    <cellStyle name="Currency 118 4" xfId="13054"/>
    <cellStyle name="Currency 118 4 2" xfId="27417"/>
    <cellStyle name="Currency 118 5" xfId="24088"/>
    <cellStyle name="Currency 118 5 2" xfId="34124"/>
    <cellStyle name="Currency 118 6" xfId="25250"/>
    <cellStyle name="Currency 119" xfId="8182"/>
    <cellStyle name="Currency 119 2" xfId="10305"/>
    <cellStyle name="Currency 119 2 2" xfId="14873"/>
    <cellStyle name="Currency 119 2 2 2" xfId="22406"/>
    <cellStyle name="Currency 119 2 2 2 2" xfId="32442"/>
    <cellStyle name="Currency 119 2 2 3" xfId="28934"/>
    <cellStyle name="Currency 119 2 3" xfId="21220"/>
    <cellStyle name="Currency 119 2 3 2" xfId="31265"/>
    <cellStyle name="Currency 119 2 4" xfId="26429"/>
    <cellStyle name="Currency 119 3" xfId="9636"/>
    <cellStyle name="Currency 119 3 2" xfId="14240"/>
    <cellStyle name="Currency 119 3 2 2" xfId="28301"/>
    <cellStyle name="Currency 119 3 3" xfId="21810"/>
    <cellStyle name="Currency 119 3 3 2" xfId="31849"/>
    <cellStyle name="Currency 119 3 4" xfId="25796"/>
    <cellStyle name="Currency 119 4" xfId="13055"/>
    <cellStyle name="Currency 119 4 2" xfId="27418"/>
    <cellStyle name="Currency 119 5" xfId="24016"/>
    <cellStyle name="Currency 119 5 2" xfId="34052"/>
    <cellStyle name="Currency 119 6" xfId="25251"/>
    <cellStyle name="Currency 12" xfId="8183"/>
    <cellStyle name="Currency 12 2" xfId="10171"/>
    <cellStyle name="Currency 12 2 2" xfId="14739"/>
    <cellStyle name="Currency 12 2 2 2" xfId="22272"/>
    <cellStyle name="Currency 12 2 2 2 2" xfId="32309"/>
    <cellStyle name="Currency 12 2 2 3" xfId="28800"/>
    <cellStyle name="Currency 12 2 3" xfId="21086"/>
    <cellStyle name="Currency 12 2 3 2" xfId="31132"/>
    <cellStyle name="Currency 12 2 4" xfId="26295"/>
    <cellStyle name="Currency 12 3" xfId="9502"/>
    <cellStyle name="Currency 12 3 2" xfId="14106"/>
    <cellStyle name="Currency 12 3 2 2" xfId="28167"/>
    <cellStyle name="Currency 12 3 3" xfId="21676"/>
    <cellStyle name="Currency 12 3 3 2" xfId="31716"/>
    <cellStyle name="Currency 12 3 4" xfId="25662"/>
    <cellStyle name="Currency 12 4" xfId="13056"/>
    <cellStyle name="Currency 12 4 2" xfId="27419"/>
    <cellStyle name="Currency 12 5" xfId="23901"/>
    <cellStyle name="Currency 12 5 2" xfId="33937"/>
    <cellStyle name="Currency 12 6" xfId="25252"/>
    <cellStyle name="Currency 120" xfId="8184"/>
    <cellStyle name="Currency 120 2" xfId="10378"/>
    <cellStyle name="Currency 120 2 2" xfId="14946"/>
    <cellStyle name="Currency 120 2 2 2" xfId="22479"/>
    <cellStyle name="Currency 120 2 2 2 2" xfId="32515"/>
    <cellStyle name="Currency 120 2 2 3" xfId="29007"/>
    <cellStyle name="Currency 120 2 3" xfId="21293"/>
    <cellStyle name="Currency 120 2 3 2" xfId="31338"/>
    <cellStyle name="Currency 120 2 4" xfId="26502"/>
    <cellStyle name="Currency 120 3" xfId="9709"/>
    <cellStyle name="Currency 120 3 2" xfId="14313"/>
    <cellStyle name="Currency 120 3 2 2" xfId="28374"/>
    <cellStyle name="Currency 120 3 3" xfId="21883"/>
    <cellStyle name="Currency 120 3 3 2" xfId="31922"/>
    <cellStyle name="Currency 120 3 4" xfId="25869"/>
    <cellStyle name="Currency 120 4" xfId="13057"/>
    <cellStyle name="Currency 120 4 2" xfId="27420"/>
    <cellStyle name="Currency 120 5" xfId="24090"/>
    <cellStyle name="Currency 120 5 2" xfId="34126"/>
    <cellStyle name="Currency 120 6" xfId="25253"/>
    <cellStyle name="Currency 121" xfId="8185"/>
    <cellStyle name="Currency 121 2" xfId="10380"/>
    <cellStyle name="Currency 121 2 2" xfId="14948"/>
    <cellStyle name="Currency 121 2 2 2" xfId="22481"/>
    <cellStyle name="Currency 121 2 2 2 2" xfId="32517"/>
    <cellStyle name="Currency 121 2 2 3" xfId="29009"/>
    <cellStyle name="Currency 121 2 3" xfId="21295"/>
    <cellStyle name="Currency 121 2 3 2" xfId="31340"/>
    <cellStyle name="Currency 121 2 4" xfId="26504"/>
    <cellStyle name="Currency 121 3" xfId="9711"/>
    <cellStyle name="Currency 121 3 2" xfId="14315"/>
    <cellStyle name="Currency 121 3 2 2" xfId="28376"/>
    <cellStyle name="Currency 121 3 3" xfId="21885"/>
    <cellStyle name="Currency 121 3 3 2" xfId="31924"/>
    <cellStyle name="Currency 121 3 4" xfId="25871"/>
    <cellStyle name="Currency 121 4" xfId="13058"/>
    <cellStyle name="Currency 121 4 2" xfId="27421"/>
    <cellStyle name="Currency 121 5" xfId="24092"/>
    <cellStyle name="Currency 121 5 2" xfId="34128"/>
    <cellStyle name="Currency 121 6" xfId="25254"/>
    <cellStyle name="Currency 122" xfId="8186"/>
    <cellStyle name="Currency 122 2" xfId="10382"/>
    <cellStyle name="Currency 122 2 2" xfId="14950"/>
    <cellStyle name="Currency 122 2 2 2" xfId="22483"/>
    <cellStyle name="Currency 122 2 2 2 2" xfId="32519"/>
    <cellStyle name="Currency 122 2 2 3" xfId="29011"/>
    <cellStyle name="Currency 122 2 3" xfId="21297"/>
    <cellStyle name="Currency 122 2 3 2" xfId="31342"/>
    <cellStyle name="Currency 122 2 4" xfId="26506"/>
    <cellStyle name="Currency 122 3" xfId="9713"/>
    <cellStyle name="Currency 122 3 2" xfId="14317"/>
    <cellStyle name="Currency 122 3 2 2" xfId="28378"/>
    <cellStyle name="Currency 122 3 3" xfId="21887"/>
    <cellStyle name="Currency 122 3 3 2" xfId="31926"/>
    <cellStyle name="Currency 122 3 4" xfId="25873"/>
    <cellStyle name="Currency 122 4" xfId="13059"/>
    <cellStyle name="Currency 122 4 2" xfId="27422"/>
    <cellStyle name="Currency 122 5" xfId="24094"/>
    <cellStyle name="Currency 122 5 2" xfId="34130"/>
    <cellStyle name="Currency 122 6" xfId="25255"/>
    <cellStyle name="Currency 123" xfId="8187"/>
    <cellStyle name="Currency 123 2" xfId="10384"/>
    <cellStyle name="Currency 123 2 2" xfId="14952"/>
    <cellStyle name="Currency 123 2 2 2" xfId="22485"/>
    <cellStyle name="Currency 123 2 2 2 2" xfId="32521"/>
    <cellStyle name="Currency 123 2 2 3" xfId="29013"/>
    <cellStyle name="Currency 123 2 3" xfId="21299"/>
    <cellStyle name="Currency 123 2 3 2" xfId="31344"/>
    <cellStyle name="Currency 123 2 4" xfId="26508"/>
    <cellStyle name="Currency 123 3" xfId="9715"/>
    <cellStyle name="Currency 123 3 2" xfId="14319"/>
    <cellStyle name="Currency 123 3 2 2" xfId="28380"/>
    <cellStyle name="Currency 123 3 3" xfId="21889"/>
    <cellStyle name="Currency 123 3 3 2" xfId="31928"/>
    <cellStyle name="Currency 123 3 4" xfId="25875"/>
    <cellStyle name="Currency 123 4" xfId="13060"/>
    <cellStyle name="Currency 123 4 2" xfId="27423"/>
    <cellStyle name="Currency 123 5" xfId="24096"/>
    <cellStyle name="Currency 123 5 2" xfId="34132"/>
    <cellStyle name="Currency 123 6" xfId="25256"/>
    <cellStyle name="Currency 124" xfId="8188"/>
    <cellStyle name="Currency 124 2" xfId="10386"/>
    <cellStyle name="Currency 124 2 2" xfId="14954"/>
    <cellStyle name="Currency 124 2 2 2" xfId="22487"/>
    <cellStyle name="Currency 124 2 2 2 2" xfId="32523"/>
    <cellStyle name="Currency 124 2 2 3" xfId="29015"/>
    <cellStyle name="Currency 124 2 3" xfId="21301"/>
    <cellStyle name="Currency 124 2 3 2" xfId="31346"/>
    <cellStyle name="Currency 124 2 4" xfId="26510"/>
    <cellStyle name="Currency 124 3" xfId="9717"/>
    <cellStyle name="Currency 124 3 2" xfId="14321"/>
    <cellStyle name="Currency 124 3 2 2" xfId="28382"/>
    <cellStyle name="Currency 124 3 3" xfId="21891"/>
    <cellStyle name="Currency 124 3 3 2" xfId="31930"/>
    <cellStyle name="Currency 124 3 4" xfId="25877"/>
    <cellStyle name="Currency 124 4" xfId="13061"/>
    <cellStyle name="Currency 124 4 2" xfId="27424"/>
    <cellStyle name="Currency 124 5" xfId="24098"/>
    <cellStyle name="Currency 124 5 2" xfId="34134"/>
    <cellStyle name="Currency 124 6" xfId="25257"/>
    <cellStyle name="Currency 125" xfId="8189"/>
    <cellStyle name="Currency 125 2" xfId="10388"/>
    <cellStyle name="Currency 125 2 2" xfId="14956"/>
    <cellStyle name="Currency 125 2 2 2" xfId="22489"/>
    <cellStyle name="Currency 125 2 2 2 2" xfId="32525"/>
    <cellStyle name="Currency 125 2 2 3" xfId="29017"/>
    <cellStyle name="Currency 125 2 3" xfId="21303"/>
    <cellStyle name="Currency 125 2 3 2" xfId="31348"/>
    <cellStyle name="Currency 125 2 4" xfId="26512"/>
    <cellStyle name="Currency 125 3" xfId="9719"/>
    <cellStyle name="Currency 125 3 2" xfId="14323"/>
    <cellStyle name="Currency 125 3 2 2" xfId="28384"/>
    <cellStyle name="Currency 125 3 3" xfId="21893"/>
    <cellStyle name="Currency 125 3 3 2" xfId="31932"/>
    <cellStyle name="Currency 125 3 4" xfId="25879"/>
    <cellStyle name="Currency 125 4" xfId="13062"/>
    <cellStyle name="Currency 125 4 2" xfId="27425"/>
    <cellStyle name="Currency 125 5" xfId="24100"/>
    <cellStyle name="Currency 125 5 2" xfId="34136"/>
    <cellStyle name="Currency 125 6" xfId="25258"/>
    <cellStyle name="Currency 126" xfId="8190"/>
    <cellStyle name="Currency 126 2" xfId="10390"/>
    <cellStyle name="Currency 126 2 2" xfId="14958"/>
    <cellStyle name="Currency 126 2 2 2" xfId="22491"/>
    <cellStyle name="Currency 126 2 2 2 2" xfId="32527"/>
    <cellStyle name="Currency 126 2 2 3" xfId="29019"/>
    <cellStyle name="Currency 126 2 3" xfId="21305"/>
    <cellStyle name="Currency 126 2 3 2" xfId="31350"/>
    <cellStyle name="Currency 126 2 4" xfId="26514"/>
    <cellStyle name="Currency 126 3" xfId="9721"/>
    <cellStyle name="Currency 126 3 2" xfId="14325"/>
    <cellStyle name="Currency 126 3 2 2" xfId="28386"/>
    <cellStyle name="Currency 126 3 3" xfId="21895"/>
    <cellStyle name="Currency 126 3 3 2" xfId="31934"/>
    <cellStyle name="Currency 126 3 4" xfId="25881"/>
    <cellStyle name="Currency 126 4" xfId="13063"/>
    <cellStyle name="Currency 126 4 2" xfId="27426"/>
    <cellStyle name="Currency 126 5" xfId="24102"/>
    <cellStyle name="Currency 126 5 2" xfId="34138"/>
    <cellStyle name="Currency 126 6" xfId="25259"/>
    <cellStyle name="Currency 127" xfId="8191"/>
    <cellStyle name="Currency 127 2" xfId="10392"/>
    <cellStyle name="Currency 127 2 2" xfId="14960"/>
    <cellStyle name="Currency 127 2 2 2" xfId="22493"/>
    <cellStyle name="Currency 127 2 2 2 2" xfId="32529"/>
    <cellStyle name="Currency 127 2 2 3" xfId="29021"/>
    <cellStyle name="Currency 127 2 3" xfId="21307"/>
    <cellStyle name="Currency 127 2 3 2" xfId="31352"/>
    <cellStyle name="Currency 127 2 4" xfId="26516"/>
    <cellStyle name="Currency 127 3" xfId="9723"/>
    <cellStyle name="Currency 127 3 2" xfId="14327"/>
    <cellStyle name="Currency 127 3 2 2" xfId="28388"/>
    <cellStyle name="Currency 127 3 3" xfId="21897"/>
    <cellStyle name="Currency 127 3 3 2" xfId="31936"/>
    <cellStyle name="Currency 127 3 4" xfId="25883"/>
    <cellStyle name="Currency 127 4" xfId="13064"/>
    <cellStyle name="Currency 127 4 2" xfId="27427"/>
    <cellStyle name="Currency 127 5" xfId="24104"/>
    <cellStyle name="Currency 127 5 2" xfId="34140"/>
    <cellStyle name="Currency 127 6" xfId="25260"/>
    <cellStyle name="Currency 128" xfId="8192"/>
    <cellStyle name="Currency 128 2" xfId="10394"/>
    <cellStyle name="Currency 128 2 2" xfId="14962"/>
    <cellStyle name="Currency 128 2 2 2" xfId="22495"/>
    <cellStyle name="Currency 128 2 2 2 2" xfId="32531"/>
    <cellStyle name="Currency 128 2 2 3" xfId="29023"/>
    <cellStyle name="Currency 128 2 3" xfId="21309"/>
    <cellStyle name="Currency 128 2 3 2" xfId="31354"/>
    <cellStyle name="Currency 128 2 4" xfId="26518"/>
    <cellStyle name="Currency 128 3" xfId="9725"/>
    <cellStyle name="Currency 128 3 2" xfId="14329"/>
    <cellStyle name="Currency 128 3 2 2" xfId="28390"/>
    <cellStyle name="Currency 128 3 3" xfId="21899"/>
    <cellStyle name="Currency 128 3 3 2" xfId="31938"/>
    <cellStyle name="Currency 128 3 4" xfId="25885"/>
    <cellStyle name="Currency 128 4" xfId="13065"/>
    <cellStyle name="Currency 128 4 2" xfId="27428"/>
    <cellStyle name="Currency 128 5" xfId="24106"/>
    <cellStyle name="Currency 128 5 2" xfId="34142"/>
    <cellStyle name="Currency 128 6" xfId="25261"/>
    <cellStyle name="Currency 129" xfId="8193"/>
    <cellStyle name="Currency 129 2" xfId="10396"/>
    <cellStyle name="Currency 129 2 2" xfId="14964"/>
    <cellStyle name="Currency 129 2 2 2" xfId="22497"/>
    <cellStyle name="Currency 129 2 2 2 2" xfId="32533"/>
    <cellStyle name="Currency 129 2 2 3" xfId="29025"/>
    <cellStyle name="Currency 129 2 3" xfId="21311"/>
    <cellStyle name="Currency 129 2 3 2" xfId="31356"/>
    <cellStyle name="Currency 129 2 4" xfId="26520"/>
    <cellStyle name="Currency 129 3" xfId="9727"/>
    <cellStyle name="Currency 129 3 2" xfId="14331"/>
    <cellStyle name="Currency 129 3 2 2" xfId="28392"/>
    <cellStyle name="Currency 129 3 3" xfId="21901"/>
    <cellStyle name="Currency 129 3 3 2" xfId="31940"/>
    <cellStyle name="Currency 129 3 4" xfId="25887"/>
    <cellStyle name="Currency 129 4" xfId="13066"/>
    <cellStyle name="Currency 129 4 2" xfId="27429"/>
    <cellStyle name="Currency 129 5" xfId="24108"/>
    <cellStyle name="Currency 129 5 2" xfId="34144"/>
    <cellStyle name="Currency 129 6" xfId="25262"/>
    <cellStyle name="Currency 13" xfId="8194"/>
    <cellStyle name="Currency 13 2" xfId="10173"/>
    <cellStyle name="Currency 13 2 2" xfId="14741"/>
    <cellStyle name="Currency 13 2 2 2" xfId="22274"/>
    <cellStyle name="Currency 13 2 2 2 2" xfId="32311"/>
    <cellStyle name="Currency 13 2 2 3" xfId="28802"/>
    <cellStyle name="Currency 13 2 3" xfId="21088"/>
    <cellStyle name="Currency 13 2 3 2" xfId="31134"/>
    <cellStyle name="Currency 13 2 4" xfId="26297"/>
    <cellStyle name="Currency 13 3" xfId="9504"/>
    <cellStyle name="Currency 13 3 2" xfId="14108"/>
    <cellStyle name="Currency 13 3 2 2" xfId="28169"/>
    <cellStyle name="Currency 13 3 3" xfId="21678"/>
    <cellStyle name="Currency 13 3 3 2" xfId="31718"/>
    <cellStyle name="Currency 13 3 4" xfId="25664"/>
    <cellStyle name="Currency 13 4" xfId="13067"/>
    <cellStyle name="Currency 13 4 2" xfId="27430"/>
    <cellStyle name="Currency 13 5" xfId="23903"/>
    <cellStyle name="Currency 13 5 2" xfId="33939"/>
    <cellStyle name="Currency 13 6" xfId="25263"/>
    <cellStyle name="Currency 130" xfId="8195"/>
    <cellStyle name="Currency 130 2" xfId="10398"/>
    <cellStyle name="Currency 130 2 2" xfId="14966"/>
    <cellStyle name="Currency 130 2 2 2" xfId="22499"/>
    <cellStyle name="Currency 130 2 2 2 2" xfId="32535"/>
    <cellStyle name="Currency 130 2 2 3" xfId="29027"/>
    <cellStyle name="Currency 130 2 3" xfId="21313"/>
    <cellStyle name="Currency 130 2 3 2" xfId="31358"/>
    <cellStyle name="Currency 130 2 4" xfId="26522"/>
    <cellStyle name="Currency 130 3" xfId="9729"/>
    <cellStyle name="Currency 130 3 2" xfId="14333"/>
    <cellStyle name="Currency 130 3 2 2" xfId="28394"/>
    <cellStyle name="Currency 130 3 3" xfId="21903"/>
    <cellStyle name="Currency 130 3 3 2" xfId="31942"/>
    <cellStyle name="Currency 130 3 4" xfId="25889"/>
    <cellStyle name="Currency 130 4" xfId="13068"/>
    <cellStyle name="Currency 130 4 2" xfId="27431"/>
    <cellStyle name="Currency 130 5" xfId="24110"/>
    <cellStyle name="Currency 130 5 2" xfId="34146"/>
    <cellStyle name="Currency 130 6" xfId="25264"/>
    <cellStyle name="Currency 131" xfId="8196"/>
    <cellStyle name="Currency 131 2" xfId="10400"/>
    <cellStyle name="Currency 131 2 2" xfId="14968"/>
    <cellStyle name="Currency 131 2 2 2" xfId="22501"/>
    <cellStyle name="Currency 131 2 2 2 2" xfId="32537"/>
    <cellStyle name="Currency 131 2 2 3" xfId="29029"/>
    <cellStyle name="Currency 131 2 3" xfId="21315"/>
    <cellStyle name="Currency 131 2 3 2" xfId="31360"/>
    <cellStyle name="Currency 131 2 4" xfId="26524"/>
    <cellStyle name="Currency 131 3" xfId="9731"/>
    <cellStyle name="Currency 131 3 2" xfId="14335"/>
    <cellStyle name="Currency 131 3 2 2" xfId="28396"/>
    <cellStyle name="Currency 131 3 3" xfId="21905"/>
    <cellStyle name="Currency 131 3 3 2" xfId="31944"/>
    <cellStyle name="Currency 131 3 4" xfId="25891"/>
    <cellStyle name="Currency 131 4" xfId="13069"/>
    <cellStyle name="Currency 131 4 2" xfId="27432"/>
    <cellStyle name="Currency 131 5" xfId="24112"/>
    <cellStyle name="Currency 131 5 2" xfId="34148"/>
    <cellStyle name="Currency 131 6" xfId="25265"/>
    <cellStyle name="Currency 132" xfId="8197"/>
    <cellStyle name="Currency 132 2" xfId="10402"/>
    <cellStyle name="Currency 132 2 2" xfId="14970"/>
    <cellStyle name="Currency 132 2 2 2" xfId="22503"/>
    <cellStyle name="Currency 132 2 2 2 2" xfId="32539"/>
    <cellStyle name="Currency 132 2 2 3" xfId="29031"/>
    <cellStyle name="Currency 132 2 3" xfId="21317"/>
    <cellStyle name="Currency 132 2 3 2" xfId="31362"/>
    <cellStyle name="Currency 132 2 4" xfId="26526"/>
    <cellStyle name="Currency 132 3" xfId="9733"/>
    <cellStyle name="Currency 132 3 2" xfId="14337"/>
    <cellStyle name="Currency 132 3 2 2" xfId="28398"/>
    <cellStyle name="Currency 132 3 3" xfId="21907"/>
    <cellStyle name="Currency 132 3 3 2" xfId="31946"/>
    <cellStyle name="Currency 132 3 4" xfId="25893"/>
    <cellStyle name="Currency 132 4" xfId="13070"/>
    <cellStyle name="Currency 132 4 2" xfId="27433"/>
    <cellStyle name="Currency 132 5" xfId="24114"/>
    <cellStyle name="Currency 132 5 2" xfId="34150"/>
    <cellStyle name="Currency 132 6" xfId="25266"/>
    <cellStyle name="Currency 133" xfId="8198"/>
    <cellStyle name="Currency 133 2" xfId="10404"/>
    <cellStyle name="Currency 133 2 2" xfId="14972"/>
    <cellStyle name="Currency 133 2 2 2" xfId="22505"/>
    <cellStyle name="Currency 133 2 2 2 2" xfId="32541"/>
    <cellStyle name="Currency 133 2 2 3" xfId="29033"/>
    <cellStyle name="Currency 133 2 3" xfId="21319"/>
    <cellStyle name="Currency 133 2 3 2" xfId="31364"/>
    <cellStyle name="Currency 133 2 4" xfId="26528"/>
    <cellStyle name="Currency 133 3" xfId="9735"/>
    <cellStyle name="Currency 133 3 2" xfId="14339"/>
    <cellStyle name="Currency 133 3 2 2" xfId="28400"/>
    <cellStyle name="Currency 133 3 3" xfId="21909"/>
    <cellStyle name="Currency 133 3 3 2" xfId="31948"/>
    <cellStyle name="Currency 133 3 4" xfId="25895"/>
    <cellStyle name="Currency 133 4" xfId="13071"/>
    <cellStyle name="Currency 133 4 2" xfId="27434"/>
    <cellStyle name="Currency 133 5" xfId="24116"/>
    <cellStyle name="Currency 133 5 2" xfId="34152"/>
    <cellStyle name="Currency 133 6" xfId="25267"/>
    <cellStyle name="Currency 134" xfId="8199"/>
    <cellStyle name="Currency 134 2" xfId="10406"/>
    <cellStyle name="Currency 134 2 2" xfId="14974"/>
    <cellStyle name="Currency 134 2 2 2" xfId="22507"/>
    <cellStyle name="Currency 134 2 2 2 2" xfId="32543"/>
    <cellStyle name="Currency 134 2 2 3" xfId="29035"/>
    <cellStyle name="Currency 134 2 3" xfId="21321"/>
    <cellStyle name="Currency 134 2 3 2" xfId="31366"/>
    <cellStyle name="Currency 134 2 4" xfId="26530"/>
    <cellStyle name="Currency 134 3" xfId="9737"/>
    <cellStyle name="Currency 134 3 2" xfId="14341"/>
    <cellStyle name="Currency 134 3 2 2" xfId="28402"/>
    <cellStyle name="Currency 134 3 3" xfId="21911"/>
    <cellStyle name="Currency 134 3 3 2" xfId="31950"/>
    <cellStyle name="Currency 134 3 4" xfId="25897"/>
    <cellStyle name="Currency 134 4" xfId="13072"/>
    <cellStyle name="Currency 134 4 2" xfId="27435"/>
    <cellStyle name="Currency 134 5" xfId="24118"/>
    <cellStyle name="Currency 134 5 2" xfId="34154"/>
    <cellStyle name="Currency 134 6" xfId="25268"/>
    <cellStyle name="Currency 135" xfId="8200"/>
    <cellStyle name="Currency 135 2" xfId="10307"/>
    <cellStyle name="Currency 135 2 2" xfId="14875"/>
    <cellStyle name="Currency 135 2 2 2" xfId="22408"/>
    <cellStyle name="Currency 135 2 2 2 2" xfId="32444"/>
    <cellStyle name="Currency 135 2 2 3" xfId="28936"/>
    <cellStyle name="Currency 135 2 3" xfId="21222"/>
    <cellStyle name="Currency 135 2 3 2" xfId="31267"/>
    <cellStyle name="Currency 135 2 4" xfId="26431"/>
    <cellStyle name="Currency 135 3" xfId="9638"/>
    <cellStyle name="Currency 135 3 2" xfId="14242"/>
    <cellStyle name="Currency 135 3 2 2" xfId="28303"/>
    <cellStyle name="Currency 135 3 3" xfId="21812"/>
    <cellStyle name="Currency 135 3 3 2" xfId="31851"/>
    <cellStyle name="Currency 135 3 4" xfId="25798"/>
    <cellStyle name="Currency 135 4" xfId="13073"/>
    <cellStyle name="Currency 135 4 2" xfId="27436"/>
    <cellStyle name="Currency 135 5" xfId="24018"/>
    <cellStyle name="Currency 135 5 2" xfId="34054"/>
    <cellStyle name="Currency 135 6" xfId="25269"/>
    <cellStyle name="Currency 136" xfId="8201"/>
    <cellStyle name="Currency 136 2" xfId="10408"/>
    <cellStyle name="Currency 136 2 2" xfId="14976"/>
    <cellStyle name="Currency 136 2 2 2" xfId="22509"/>
    <cellStyle name="Currency 136 2 2 2 2" xfId="32545"/>
    <cellStyle name="Currency 136 2 2 3" xfId="29037"/>
    <cellStyle name="Currency 136 2 3" xfId="21323"/>
    <cellStyle name="Currency 136 2 3 2" xfId="31368"/>
    <cellStyle name="Currency 136 2 4" xfId="26532"/>
    <cellStyle name="Currency 136 3" xfId="9739"/>
    <cellStyle name="Currency 136 3 2" xfId="14343"/>
    <cellStyle name="Currency 136 3 2 2" xfId="28404"/>
    <cellStyle name="Currency 136 3 3" xfId="21913"/>
    <cellStyle name="Currency 136 3 3 2" xfId="31952"/>
    <cellStyle name="Currency 136 3 4" xfId="25899"/>
    <cellStyle name="Currency 136 4" xfId="13074"/>
    <cellStyle name="Currency 136 4 2" xfId="27437"/>
    <cellStyle name="Currency 136 5" xfId="24120"/>
    <cellStyle name="Currency 136 5 2" xfId="34156"/>
    <cellStyle name="Currency 136 6" xfId="25270"/>
    <cellStyle name="Currency 137" xfId="8202"/>
    <cellStyle name="Currency 137 2" xfId="10410"/>
    <cellStyle name="Currency 137 2 2" xfId="14978"/>
    <cellStyle name="Currency 137 2 2 2" xfId="22511"/>
    <cellStyle name="Currency 137 2 2 2 2" xfId="32547"/>
    <cellStyle name="Currency 137 2 2 3" xfId="29039"/>
    <cellStyle name="Currency 137 2 3" xfId="21325"/>
    <cellStyle name="Currency 137 2 3 2" xfId="31370"/>
    <cellStyle name="Currency 137 2 4" xfId="26534"/>
    <cellStyle name="Currency 137 3" xfId="9741"/>
    <cellStyle name="Currency 137 3 2" xfId="14345"/>
    <cellStyle name="Currency 137 3 2 2" xfId="28406"/>
    <cellStyle name="Currency 137 3 3" xfId="21915"/>
    <cellStyle name="Currency 137 3 3 2" xfId="31954"/>
    <cellStyle name="Currency 137 3 4" xfId="25901"/>
    <cellStyle name="Currency 137 4" xfId="13075"/>
    <cellStyle name="Currency 137 4 2" xfId="27438"/>
    <cellStyle name="Currency 137 5" xfId="24122"/>
    <cellStyle name="Currency 137 5 2" xfId="34158"/>
    <cellStyle name="Currency 137 6" xfId="25271"/>
    <cellStyle name="Currency 138" xfId="8203"/>
    <cellStyle name="Currency 138 2" xfId="10412"/>
    <cellStyle name="Currency 138 2 2" xfId="14980"/>
    <cellStyle name="Currency 138 2 2 2" xfId="22513"/>
    <cellStyle name="Currency 138 2 2 2 2" xfId="32549"/>
    <cellStyle name="Currency 138 2 2 3" xfId="29041"/>
    <cellStyle name="Currency 138 2 3" xfId="21327"/>
    <cellStyle name="Currency 138 2 3 2" xfId="31372"/>
    <cellStyle name="Currency 138 2 4" xfId="26536"/>
    <cellStyle name="Currency 138 3" xfId="9743"/>
    <cellStyle name="Currency 138 3 2" xfId="14347"/>
    <cellStyle name="Currency 138 3 2 2" xfId="28408"/>
    <cellStyle name="Currency 138 3 3" xfId="21917"/>
    <cellStyle name="Currency 138 3 3 2" xfId="31956"/>
    <cellStyle name="Currency 138 3 4" xfId="25903"/>
    <cellStyle name="Currency 138 4" xfId="13076"/>
    <cellStyle name="Currency 138 4 2" xfId="27439"/>
    <cellStyle name="Currency 138 5" xfId="24124"/>
    <cellStyle name="Currency 138 5 2" xfId="34160"/>
    <cellStyle name="Currency 138 6" xfId="25272"/>
    <cellStyle name="Currency 139" xfId="8204"/>
    <cellStyle name="Currency 139 2" xfId="10414"/>
    <cellStyle name="Currency 139 2 2" xfId="14982"/>
    <cellStyle name="Currency 139 2 2 2" xfId="22515"/>
    <cellStyle name="Currency 139 2 2 2 2" xfId="32551"/>
    <cellStyle name="Currency 139 2 2 3" xfId="29043"/>
    <cellStyle name="Currency 139 2 3" xfId="21329"/>
    <cellStyle name="Currency 139 2 3 2" xfId="31374"/>
    <cellStyle name="Currency 139 2 4" xfId="26538"/>
    <cellStyle name="Currency 139 3" xfId="9745"/>
    <cellStyle name="Currency 139 3 2" xfId="14349"/>
    <cellStyle name="Currency 139 3 2 2" xfId="28410"/>
    <cellStyle name="Currency 139 3 3" xfId="21919"/>
    <cellStyle name="Currency 139 3 3 2" xfId="31958"/>
    <cellStyle name="Currency 139 3 4" xfId="25905"/>
    <cellStyle name="Currency 139 4" xfId="13077"/>
    <cellStyle name="Currency 139 4 2" xfId="27440"/>
    <cellStyle name="Currency 139 5" xfId="24126"/>
    <cellStyle name="Currency 139 5 2" xfId="34162"/>
    <cellStyle name="Currency 139 6" xfId="25273"/>
    <cellStyle name="Currency 14" xfId="8205"/>
    <cellStyle name="Currency 14 2" xfId="10175"/>
    <cellStyle name="Currency 14 2 2" xfId="14743"/>
    <cellStyle name="Currency 14 2 2 2" xfId="22276"/>
    <cellStyle name="Currency 14 2 2 2 2" xfId="32313"/>
    <cellStyle name="Currency 14 2 2 3" xfId="28804"/>
    <cellStyle name="Currency 14 2 3" xfId="21090"/>
    <cellStyle name="Currency 14 2 3 2" xfId="31136"/>
    <cellStyle name="Currency 14 2 4" xfId="26299"/>
    <cellStyle name="Currency 14 3" xfId="9506"/>
    <cellStyle name="Currency 14 3 2" xfId="14110"/>
    <cellStyle name="Currency 14 3 2 2" xfId="28171"/>
    <cellStyle name="Currency 14 3 3" xfId="21680"/>
    <cellStyle name="Currency 14 3 3 2" xfId="31720"/>
    <cellStyle name="Currency 14 3 4" xfId="25666"/>
    <cellStyle name="Currency 14 4" xfId="13078"/>
    <cellStyle name="Currency 14 4 2" xfId="27441"/>
    <cellStyle name="Currency 14 5" xfId="23905"/>
    <cellStyle name="Currency 14 5 2" xfId="33941"/>
    <cellStyle name="Currency 14 6" xfId="25274"/>
    <cellStyle name="Currency 140" xfId="8206"/>
    <cellStyle name="Currency 140 2" xfId="10416"/>
    <cellStyle name="Currency 140 2 2" xfId="14984"/>
    <cellStyle name="Currency 140 2 2 2" xfId="22517"/>
    <cellStyle name="Currency 140 2 2 2 2" xfId="32553"/>
    <cellStyle name="Currency 140 2 2 3" xfId="29045"/>
    <cellStyle name="Currency 140 2 3" xfId="21331"/>
    <cellStyle name="Currency 140 2 3 2" xfId="31376"/>
    <cellStyle name="Currency 140 2 4" xfId="26540"/>
    <cellStyle name="Currency 140 3" xfId="9747"/>
    <cellStyle name="Currency 140 3 2" xfId="14351"/>
    <cellStyle name="Currency 140 3 2 2" xfId="28412"/>
    <cellStyle name="Currency 140 3 3" xfId="21921"/>
    <cellStyle name="Currency 140 3 3 2" xfId="31960"/>
    <cellStyle name="Currency 140 3 4" xfId="25907"/>
    <cellStyle name="Currency 140 4" xfId="13079"/>
    <cellStyle name="Currency 140 4 2" xfId="27442"/>
    <cellStyle name="Currency 140 5" xfId="24128"/>
    <cellStyle name="Currency 140 5 2" xfId="34164"/>
    <cellStyle name="Currency 140 6" xfId="25275"/>
    <cellStyle name="Currency 141" xfId="8207"/>
    <cellStyle name="Currency 141 2" xfId="10309"/>
    <cellStyle name="Currency 141 2 2" xfId="14877"/>
    <cellStyle name="Currency 141 2 2 2" xfId="22410"/>
    <cellStyle name="Currency 141 2 2 2 2" xfId="32446"/>
    <cellStyle name="Currency 141 2 2 3" xfId="28938"/>
    <cellStyle name="Currency 141 2 3" xfId="21224"/>
    <cellStyle name="Currency 141 2 3 2" xfId="31269"/>
    <cellStyle name="Currency 141 2 4" xfId="26433"/>
    <cellStyle name="Currency 141 3" xfId="9640"/>
    <cellStyle name="Currency 141 3 2" xfId="14244"/>
    <cellStyle name="Currency 141 3 2 2" xfId="28305"/>
    <cellStyle name="Currency 141 3 3" xfId="21814"/>
    <cellStyle name="Currency 141 3 3 2" xfId="31853"/>
    <cellStyle name="Currency 141 3 4" xfId="25800"/>
    <cellStyle name="Currency 141 4" xfId="13080"/>
    <cellStyle name="Currency 141 4 2" xfId="27443"/>
    <cellStyle name="Currency 141 5" xfId="24020"/>
    <cellStyle name="Currency 141 5 2" xfId="34056"/>
    <cellStyle name="Currency 141 6" xfId="25276"/>
    <cellStyle name="Currency 142" xfId="8208"/>
    <cellStyle name="Currency 142 2" xfId="10418"/>
    <cellStyle name="Currency 142 2 2" xfId="14986"/>
    <cellStyle name="Currency 142 2 2 2" xfId="22519"/>
    <cellStyle name="Currency 142 2 2 2 2" xfId="32555"/>
    <cellStyle name="Currency 142 2 2 3" xfId="29047"/>
    <cellStyle name="Currency 142 2 3" xfId="21333"/>
    <cellStyle name="Currency 142 2 3 2" xfId="31378"/>
    <cellStyle name="Currency 142 2 4" xfId="26542"/>
    <cellStyle name="Currency 142 3" xfId="9749"/>
    <cellStyle name="Currency 142 3 2" xfId="14353"/>
    <cellStyle name="Currency 142 3 2 2" xfId="28414"/>
    <cellStyle name="Currency 142 3 3" xfId="21923"/>
    <cellStyle name="Currency 142 3 3 2" xfId="31962"/>
    <cellStyle name="Currency 142 3 4" xfId="25909"/>
    <cellStyle name="Currency 142 4" xfId="13081"/>
    <cellStyle name="Currency 142 4 2" xfId="27444"/>
    <cellStyle name="Currency 142 5" xfId="24130"/>
    <cellStyle name="Currency 142 5 2" xfId="34166"/>
    <cellStyle name="Currency 142 6" xfId="25277"/>
    <cellStyle name="Currency 143" xfId="8209"/>
    <cellStyle name="Currency 143 2" xfId="10420"/>
    <cellStyle name="Currency 143 2 2" xfId="14988"/>
    <cellStyle name="Currency 143 2 2 2" xfId="22521"/>
    <cellStyle name="Currency 143 2 2 2 2" xfId="32557"/>
    <cellStyle name="Currency 143 2 2 3" xfId="29049"/>
    <cellStyle name="Currency 143 2 3" xfId="21335"/>
    <cellStyle name="Currency 143 2 3 2" xfId="31380"/>
    <cellStyle name="Currency 143 2 4" xfId="26544"/>
    <cellStyle name="Currency 143 3" xfId="9751"/>
    <cellStyle name="Currency 143 3 2" xfId="14355"/>
    <cellStyle name="Currency 143 3 2 2" xfId="28416"/>
    <cellStyle name="Currency 143 3 3" xfId="21925"/>
    <cellStyle name="Currency 143 3 3 2" xfId="31964"/>
    <cellStyle name="Currency 143 3 4" xfId="25911"/>
    <cellStyle name="Currency 143 4" xfId="13082"/>
    <cellStyle name="Currency 143 4 2" xfId="27445"/>
    <cellStyle name="Currency 143 5" xfId="24132"/>
    <cellStyle name="Currency 143 5 2" xfId="34168"/>
    <cellStyle name="Currency 143 6" xfId="25278"/>
    <cellStyle name="Currency 144" xfId="8210"/>
    <cellStyle name="Currency 144 2" xfId="10422"/>
    <cellStyle name="Currency 144 2 2" xfId="14990"/>
    <cellStyle name="Currency 144 2 2 2" xfId="22523"/>
    <cellStyle name="Currency 144 2 2 2 2" xfId="32559"/>
    <cellStyle name="Currency 144 2 2 3" xfId="29051"/>
    <cellStyle name="Currency 144 2 3" xfId="21337"/>
    <cellStyle name="Currency 144 2 3 2" xfId="31382"/>
    <cellStyle name="Currency 144 2 4" xfId="26546"/>
    <cellStyle name="Currency 144 3" xfId="9753"/>
    <cellStyle name="Currency 144 3 2" xfId="14357"/>
    <cellStyle name="Currency 144 3 2 2" xfId="28418"/>
    <cellStyle name="Currency 144 3 3" xfId="21927"/>
    <cellStyle name="Currency 144 3 3 2" xfId="31966"/>
    <cellStyle name="Currency 144 3 4" xfId="25913"/>
    <cellStyle name="Currency 144 4" xfId="13083"/>
    <cellStyle name="Currency 144 4 2" xfId="27446"/>
    <cellStyle name="Currency 144 5" xfId="24134"/>
    <cellStyle name="Currency 144 5 2" xfId="34170"/>
    <cellStyle name="Currency 144 6" xfId="25279"/>
    <cellStyle name="Currency 145" xfId="8211"/>
    <cellStyle name="Currency 145 2" xfId="10424"/>
    <cellStyle name="Currency 145 2 2" xfId="14992"/>
    <cellStyle name="Currency 145 2 2 2" xfId="22525"/>
    <cellStyle name="Currency 145 2 2 2 2" xfId="32561"/>
    <cellStyle name="Currency 145 2 2 3" xfId="29053"/>
    <cellStyle name="Currency 145 2 3" xfId="21339"/>
    <cellStyle name="Currency 145 2 3 2" xfId="31384"/>
    <cellStyle name="Currency 145 2 4" xfId="26548"/>
    <cellStyle name="Currency 145 3" xfId="9755"/>
    <cellStyle name="Currency 145 3 2" xfId="14359"/>
    <cellStyle name="Currency 145 3 2 2" xfId="28420"/>
    <cellStyle name="Currency 145 3 3" xfId="21929"/>
    <cellStyle name="Currency 145 3 3 2" xfId="31968"/>
    <cellStyle name="Currency 145 3 4" xfId="25915"/>
    <cellStyle name="Currency 145 4" xfId="13084"/>
    <cellStyle name="Currency 145 4 2" xfId="27447"/>
    <cellStyle name="Currency 145 5" xfId="24136"/>
    <cellStyle name="Currency 145 5 2" xfId="34172"/>
    <cellStyle name="Currency 145 6" xfId="25280"/>
    <cellStyle name="Currency 146" xfId="8212"/>
    <cellStyle name="Currency 146 2" xfId="10426"/>
    <cellStyle name="Currency 146 2 2" xfId="14994"/>
    <cellStyle name="Currency 146 2 2 2" xfId="22527"/>
    <cellStyle name="Currency 146 2 2 2 2" xfId="32563"/>
    <cellStyle name="Currency 146 2 2 3" xfId="29055"/>
    <cellStyle name="Currency 146 2 3" xfId="21341"/>
    <cellStyle name="Currency 146 2 3 2" xfId="31386"/>
    <cellStyle name="Currency 146 2 4" xfId="26550"/>
    <cellStyle name="Currency 146 3" xfId="9757"/>
    <cellStyle name="Currency 146 3 2" xfId="14361"/>
    <cellStyle name="Currency 146 3 2 2" xfId="28422"/>
    <cellStyle name="Currency 146 3 3" xfId="21931"/>
    <cellStyle name="Currency 146 3 3 2" xfId="31970"/>
    <cellStyle name="Currency 146 3 4" xfId="25917"/>
    <cellStyle name="Currency 146 4" xfId="13085"/>
    <cellStyle name="Currency 146 4 2" xfId="27448"/>
    <cellStyle name="Currency 146 5" xfId="24138"/>
    <cellStyle name="Currency 146 5 2" xfId="34174"/>
    <cellStyle name="Currency 146 6" xfId="25281"/>
    <cellStyle name="Currency 147" xfId="8213"/>
    <cellStyle name="Currency 147 2" xfId="10428"/>
    <cellStyle name="Currency 147 2 2" xfId="14996"/>
    <cellStyle name="Currency 147 2 2 2" xfId="22529"/>
    <cellStyle name="Currency 147 2 2 2 2" xfId="32565"/>
    <cellStyle name="Currency 147 2 2 3" xfId="29057"/>
    <cellStyle name="Currency 147 2 3" xfId="21343"/>
    <cellStyle name="Currency 147 2 3 2" xfId="31388"/>
    <cellStyle name="Currency 147 2 4" xfId="26552"/>
    <cellStyle name="Currency 147 3" xfId="9759"/>
    <cellStyle name="Currency 147 3 2" xfId="14363"/>
    <cellStyle name="Currency 147 3 2 2" xfId="28424"/>
    <cellStyle name="Currency 147 3 3" xfId="21933"/>
    <cellStyle name="Currency 147 3 3 2" xfId="31972"/>
    <cellStyle name="Currency 147 3 4" xfId="25919"/>
    <cellStyle name="Currency 147 4" xfId="13086"/>
    <cellStyle name="Currency 147 4 2" xfId="27449"/>
    <cellStyle name="Currency 147 5" xfId="24140"/>
    <cellStyle name="Currency 147 5 2" xfId="34176"/>
    <cellStyle name="Currency 147 6" xfId="25282"/>
    <cellStyle name="Currency 148" xfId="8214"/>
    <cellStyle name="Currency 148 2" xfId="10430"/>
    <cellStyle name="Currency 148 2 2" xfId="14998"/>
    <cellStyle name="Currency 148 2 2 2" xfId="22531"/>
    <cellStyle name="Currency 148 2 2 2 2" xfId="32567"/>
    <cellStyle name="Currency 148 2 2 3" xfId="29059"/>
    <cellStyle name="Currency 148 2 3" xfId="21345"/>
    <cellStyle name="Currency 148 2 3 2" xfId="31390"/>
    <cellStyle name="Currency 148 2 4" xfId="26554"/>
    <cellStyle name="Currency 148 3" xfId="9761"/>
    <cellStyle name="Currency 148 3 2" xfId="14365"/>
    <cellStyle name="Currency 148 3 2 2" xfId="28426"/>
    <cellStyle name="Currency 148 3 3" xfId="21935"/>
    <cellStyle name="Currency 148 3 3 2" xfId="31974"/>
    <cellStyle name="Currency 148 3 4" xfId="25921"/>
    <cellStyle name="Currency 148 4" xfId="13087"/>
    <cellStyle name="Currency 148 4 2" xfId="27450"/>
    <cellStyle name="Currency 148 5" xfId="24142"/>
    <cellStyle name="Currency 148 5 2" xfId="34178"/>
    <cellStyle name="Currency 148 6" xfId="25283"/>
    <cellStyle name="Currency 149" xfId="8215"/>
    <cellStyle name="Currency 149 2" xfId="10432"/>
    <cellStyle name="Currency 149 2 2" xfId="15000"/>
    <cellStyle name="Currency 149 2 2 2" xfId="22533"/>
    <cellStyle name="Currency 149 2 2 2 2" xfId="32569"/>
    <cellStyle name="Currency 149 2 2 3" xfId="29061"/>
    <cellStyle name="Currency 149 2 3" xfId="21347"/>
    <cellStyle name="Currency 149 2 3 2" xfId="31392"/>
    <cellStyle name="Currency 149 2 4" xfId="26556"/>
    <cellStyle name="Currency 149 3" xfId="9763"/>
    <cellStyle name="Currency 149 3 2" xfId="14367"/>
    <cellStyle name="Currency 149 3 2 2" xfId="28428"/>
    <cellStyle name="Currency 149 3 3" xfId="21937"/>
    <cellStyle name="Currency 149 3 3 2" xfId="31976"/>
    <cellStyle name="Currency 149 3 4" xfId="25923"/>
    <cellStyle name="Currency 149 4" xfId="13088"/>
    <cellStyle name="Currency 149 4 2" xfId="27451"/>
    <cellStyle name="Currency 149 5" xfId="24144"/>
    <cellStyle name="Currency 149 5 2" xfId="34180"/>
    <cellStyle name="Currency 149 6" xfId="25284"/>
    <cellStyle name="Currency 15" xfId="8216"/>
    <cellStyle name="Currency 15 2" xfId="10154"/>
    <cellStyle name="Currency 15 2 2" xfId="14722"/>
    <cellStyle name="Currency 15 2 2 2" xfId="22255"/>
    <cellStyle name="Currency 15 2 2 2 2" xfId="32292"/>
    <cellStyle name="Currency 15 2 2 3" xfId="28783"/>
    <cellStyle name="Currency 15 2 3" xfId="21069"/>
    <cellStyle name="Currency 15 2 3 2" xfId="31115"/>
    <cellStyle name="Currency 15 2 4" xfId="26278"/>
    <cellStyle name="Currency 15 3" xfId="9479"/>
    <cellStyle name="Currency 15 3 2" xfId="14089"/>
    <cellStyle name="Currency 15 3 2 2" xfId="28150"/>
    <cellStyle name="Currency 15 3 3" xfId="21659"/>
    <cellStyle name="Currency 15 3 3 2" xfId="31699"/>
    <cellStyle name="Currency 15 3 4" xfId="25645"/>
    <cellStyle name="Currency 15 4" xfId="13089"/>
    <cellStyle name="Currency 15 4 2" xfId="27452"/>
    <cellStyle name="Currency 15 5" xfId="23884"/>
    <cellStyle name="Currency 15 5 2" xfId="33920"/>
    <cellStyle name="Currency 15 6" xfId="25285"/>
    <cellStyle name="Currency 150" xfId="8217"/>
    <cellStyle name="Currency 150 2" xfId="10434"/>
    <cellStyle name="Currency 150 2 2" xfId="15002"/>
    <cellStyle name="Currency 150 2 2 2" xfId="22535"/>
    <cellStyle name="Currency 150 2 2 2 2" xfId="32571"/>
    <cellStyle name="Currency 150 2 2 3" xfId="29063"/>
    <cellStyle name="Currency 150 2 3" xfId="21349"/>
    <cellStyle name="Currency 150 2 3 2" xfId="31394"/>
    <cellStyle name="Currency 150 2 4" xfId="26558"/>
    <cellStyle name="Currency 150 3" xfId="9765"/>
    <cellStyle name="Currency 150 3 2" xfId="14369"/>
    <cellStyle name="Currency 150 3 2 2" xfId="28430"/>
    <cellStyle name="Currency 150 3 3" xfId="21939"/>
    <cellStyle name="Currency 150 3 3 2" xfId="31978"/>
    <cellStyle name="Currency 150 3 4" xfId="25925"/>
    <cellStyle name="Currency 150 4" xfId="13090"/>
    <cellStyle name="Currency 150 4 2" xfId="27453"/>
    <cellStyle name="Currency 150 5" xfId="24146"/>
    <cellStyle name="Currency 150 5 2" xfId="34182"/>
    <cellStyle name="Currency 150 6" xfId="25286"/>
    <cellStyle name="Currency 151" xfId="8218"/>
    <cellStyle name="Currency 151 2" xfId="10436"/>
    <cellStyle name="Currency 151 2 2" xfId="15004"/>
    <cellStyle name="Currency 151 2 2 2" xfId="22537"/>
    <cellStyle name="Currency 151 2 2 2 2" xfId="32573"/>
    <cellStyle name="Currency 151 2 2 3" xfId="29065"/>
    <cellStyle name="Currency 151 2 3" xfId="21351"/>
    <cellStyle name="Currency 151 2 3 2" xfId="31396"/>
    <cellStyle name="Currency 151 2 4" xfId="26560"/>
    <cellStyle name="Currency 151 3" xfId="9767"/>
    <cellStyle name="Currency 151 3 2" xfId="14371"/>
    <cellStyle name="Currency 151 3 2 2" xfId="28432"/>
    <cellStyle name="Currency 151 3 3" xfId="21941"/>
    <cellStyle name="Currency 151 3 3 2" xfId="31980"/>
    <cellStyle name="Currency 151 3 4" xfId="25927"/>
    <cellStyle name="Currency 151 4" xfId="13091"/>
    <cellStyle name="Currency 151 4 2" xfId="27454"/>
    <cellStyle name="Currency 151 5" xfId="24148"/>
    <cellStyle name="Currency 151 5 2" xfId="34184"/>
    <cellStyle name="Currency 151 6" xfId="25287"/>
    <cellStyle name="Currency 152" xfId="8219"/>
    <cellStyle name="Currency 152 2" xfId="10438"/>
    <cellStyle name="Currency 152 2 2" xfId="15006"/>
    <cellStyle name="Currency 152 2 2 2" xfId="22539"/>
    <cellStyle name="Currency 152 2 2 2 2" xfId="32575"/>
    <cellStyle name="Currency 152 2 2 3" xfId="29067"/>
    <cellStyle name="Currency 152 2 3" xfId="21353"/>
    <cellStyle name="Currency 152 2 3 2" xfId="31398"/>
    <cellStyle name="Currency 152 2 4" xfId="26562"/>
    <cellStyle name="Currency 152 3" xfId="9769"/>
    <cellStyle name="Currency 152 3 2" xfId="14373"/>
    <cellStyle name="Currency 152 3 2 2" xfId="28434"/>
    <cellStyle name="Currency 152 3 3" xfId="21943"/>
    <cellStyle name="Currency 152 3 3 2" xfId="31982"/>
    <cellStyle name="Currency 152 3 4" xfId="25929"/>
    <cellStyle name="Currency 152 4" xfId="13092"/>
    <cellStyle name="Currency 152 4 2" xfId="27455"/>
    <cellStyle name="Currency 152 5" xfId="24150"/>
    <cellStyle name="Currency 152 5 2" xfId="34186"/>
    <cellStyle name="Currency 152 6" xfId="25288"/>
    <cellStyle name="Currency 153" xfId="8220"/>
    <cellStyle name="Currency 153 2" xfId="10440"/>
    <cellStyle name="Currency 153 2 2" xfId="15008"/>
    <cellStyle name="Currency 153 2 2 2" xfId="22541"/>
    <cellStyle name="Currency 153 2 2 2 2" xfId="32577"/>
    <cellStyle name="Currency 153 2 2 3" xfId="29069"/>
    <cellStyle name="Currency 153 2 3" xfId="21355"/>
    <cellStyle name="Currency 153 2 3 2" xfId="31400"/>
    <cellStyle name="Currency 153 2 4" xfId="26564"/>
    <cellStyle name="Currency 153 3" xfId="9771"/>
    <cellStyle name="Currency 153 3 2" xfId="14375"/>
    <cellStyle name="Currency 153 3 2 2" xfId="28436"/>
    <cellStyle name="Currency 153 3 3" xfId="21945"/>
    <cellStyle name="Currency 153 3 3 2" xfId="31984"/>
    <cellStyle name="Currency 153 3 4" xfId="25931"/>
    <cellStyle name="Currency 153 4" xfId="13093"/>
    <cellStyle name="Currency 153 4 2" xfId="27456"/>
    <cellStyle name="Currency 153 5" xfId="24152"/>
    <cellStyle name="Currency 153 5 2" xfId="34188"/>
    <cellStyle name="Currency 153 6" xfId="25289"/>
    <cellStyle name="Currency 154" xfId="8221"/>
    <cellStyle name="Currency 154 2" xfId="10442"/>
    <cellStyle name="Currency 154 2 2" xfId="15010"/>
    <cellStyle name="Currency 154 2 2 2" xfId="22543"/>
    <cellStyle name="Currency 154 2 2 2 2" xfId="32579"/>
    <cellStyle name="Currency 154 2 2 3" xfId="29071"/>
    <cellStyle name="Currency 154 2 3" xfId="21357"/>
    <cellStyle name="Currency 154 2 3 2" xfId="31402"/>
    <cellStyle name="Currency 154 2 4" xfId="26566"/>
    <cellStyle name="Currency 154 3" xfId="9773"/>
    <cellStyle name="Currency 154 3 2" xfId="14377"/>
    <cellStyle name="Currency 154 3 2 2" xfId="28438"/>
    <cellStyle name="Currency 154 3 3" xfId="21947"/>
    <cellStyle name="Currency 154 3 3 2" xfId="31986"/>
    <cellStyle name="Currency 154 3 4" xfId="25933"/>
    <cellStyle name="Currency 154 4" xfId="13094"/>
    <cellStyle name="Currency 154 4 2" xfId="27457"/>
    <cellStyle name="Currency 154 5" xfId="24154"/>
    <cellStyle name="Currency 154 5 2" xfId="34190"/>
    <cellStyle name="Currency 154 6" xfId="25290"/>
    <cellStyle name="Currency 155" xfId="8222"/>
    <cellStyle name="Currency 155 2" xfId="10444"/>
    <cellStyle name="Currency 155 2 2" xfId="15012"/>
    <cellStyle name="Currency 155 2 2 2" xfId="22545"/>
    <cellStyle name="Currency 155 2 2 2 2" xfId="32581"/>
    <cellStyle name="Currency 155 2 2 3" xfId="29073"/>
    <cellStyle name="Currency 155 2 3" xfId="21359"/>
    <cellStyle name="Currency 155 2 3 2" xfId="31404"/>
    <cellStyle name="Currency 155 2 4" xfId="26568"/>
    <cellStyle name="Currency 155 3" xfId="9775"/>
    <cellStyle name="Currency 155 3 2" xfId="14379"/>
    <cellStyle name="Currency 155 3 2 2" xfId="28440"/>
    <cellStyle name="Currency 155 3 3" xfId="21949"/>
    <cellStyle name="Currency 155 3 3 2" xfId="31988"/>
    <cellStyle name="Currency 155 3 4" xfId="25935"/>
    <cellStyle name="Currency 155 4" xfId="13095"/>
    <cellStyle name="Currency 155 4 2" xfId="27458"/>
    <cellStyle name="Currency 155 5" xfId="24156"/>
    <cellStyle name="Currency 155 5 2" xfId="34192"/>
    <cellStyle name="Currency 155 6" xfId="25291"/>
    <cellStyle name="Currency 156" xfId="8223"/>
    <cellStyle name="Currency 156 2" xfId="10446"/>
    <cellStyle name="Currency 156 2 2" xfId="15014"/>
    <cellStyle name="Currency 156 2 2 2" xfId="22547"/>
    <cellStyle name="Currency 156 2 2 2 2" xfId="32583"/>
    <cellStyle name="Currency 156 2 2 3" xfId="29075"/>
    <cellStyle name="Currency 156 2 3" xfId="21361"/>
    <cellStyle name="Currency 156 2 3 2" xfId="31406"/>
    <cellStyle name="Currency 156 2 4" xfId="26570"/>
    <cellStyle name="Currency 156 3" xfId="9777"/>
    <cellStyle name="Currency 156 3 2" xfId="14381"/>
    <cellStyle name="Currency 156 3 2 2" xfId="28442"/>
    <cellStyle name="Currency 156 3 3" xfId="21951"/>
    <cellStyle name="Currency 156 3 3 2" xfId="31990"/>
    <cellStyle name="Currency 156 3 4" xfId="25937"/>
    <cellStyle name="Currency 156 4" xfId="13096"/>
    <cellStyle name="Currency 156 4 2" xfId="27459"/>
    <cellStyle name="Currency 156 5" xfId="24158"/>
    <cellStyle name="Currency 156 5 2" xfId="34194"/>
    <cellStyle name="Currency 156 6" xfId="25292"/>
    <cellStyle name="Currency 157" xfId="8224"/>
    <cellStyle name="Currency 157 2" xfId="10448"/>
    <cellStyle name="Currency 157 2 2" xfId="15016"/>
    <cellStyle name="Currency 157 2 2 2" xfId="22549"/>
    <cellStyle name="Currency 157 2 2 2 2" xfId="32585"/>
    <cellStyle name="Currency 157 2 2 3" xfId="29077"/>
    <cellStyle name="Currency 157 2 3" xfId="21363"/>
    <cellStyle name="Currency 157 2 3 2" xfId="31408"/>
    <cellStyle name="Currency 157 2 4" xfId="26572"/>
    <cellStyle name="Currency 157 3" xfId="9779"/>
    <cellStyle name="Currency 157 3 2" xfId="14383"/>
    <cellStyle name="Currency 157 3 2 2" xfId="28444"/>
    <cellStyle name="Currency 157 3 3" xfId="21953"/>
    <cellStyle name="Currency 157 3 3 2" xfId="31992"/>
    <cellStyle name="Currency 157 3 4" xfId="25939"/>
    <cellStyle name="Currency 157 4" xfId="13097"/>
    <cellStyle name="Currency 157 4 2" xfId="27460"/>
    <cellStyle name="Currency 157 5" xfId="24160"/>
    <cellStyle name="Currency 157 5 2" xfId="34196"/>
    <cellStyle name="Currency 157 6" xfId="25293"/>
    <cellStyle name="Currency 158" xfId="8225"/>
    <cellStyle name="Currency 158 2" xfId="10450"/>
    <cellStyle name="Currency 158 2 2" xfId="15018"/>
    <cellStyle name="Currency 158 2 2 2" xfId="22551"/>
    <cellStyle name="Currency 158 2 2 2 2" xfId="32587"/>
    <cellStyle name="Currency 158 2 2 3" xfId="29079"/>
    <cellStyle name="Currency 158 2 3" xfId="21365"/>
    <cellStyle name="Currency 158 2 3 2" xfId="31410"/>
    <cellStyle name="Currency 158 2 4" xfId="26574"/>
    <cellStyle name="Currency 158 3" xfId="9781"/>
    <cellStyle name="Currency 158 3 2" xfId="14385"/>
    <cellStyle name="Currency 158 3 2 2" xfId="28446"/>
    <cellStyle name="Currency 158 3 3" xfId="21955"/>
    <cellStyle name="Currency 158 3 3 2" xfId="31994"/>
    <cellStyle name="Currency 158 3 4" xfId="25941"/>
    <cellStyle name="Currency 158 4" xfId="13098"/>
    <cellStyle name="Currency 158 4 2" xfId="27461"/>
    <cellStyle name="Currency 158 5" xfId="24162"/>
    <cellStyle name="Currency 158 5 2" xfId="34198"/>
    <cellStyle name="Currency 158 6" xfId="25294"/>
    <cellStyle name="Currency 159" xfId="8226"/>
    <cellStyle name="Currency 159 2" xfId="10452"/>
    <cellStyle name="Currency 159 2 2" xfId="15020"/>
    <cellStyle name="Currency 159 2 2 2" xfId="22553"/>
    <cellStyle name="Currency 159 2 2 2 2" xfId="32589"/>
    <cellStyle name="Currency 159 2 2 3" xfId="29081"/>
    <cellStyle name="Currency 159 2 3" xfId="21367"/>
    <cellStyle name="Currency 159 2 3 2" xfId="31412"/>
    <cellStyle name="Currency 159 2 4" xfId="26576"/>
    <cellStyle name="Currency 159 3" xfId="9783"/>
    <cellStyle name="Currency 159 3 2" xfId="14387"/>
    <cellStyle name="Currency 159 3 2 2" xfId="28448"/>
    <cellStyle name="Currency 159 3 3" xfId="21957"/>
    <cellStyle name="Currency 159 3 3 2" xfId="31996"/>
    <cellStyle name="Currency 159 3 4" xfId="25943"/>
    <cellStyle name="Currency 159 4" xfId="13099"/>
    <cellStyle name="Currency 159 4 2" xfId="27462"/>
    <cellStyle name="Currency 159 5" xfId="24164"/>
    <cellStyle name="Currency 159 5 2" xfId="34200"/>
    <cellStyle name="Currency 159 6" xfId="25295"/>
    <cellStyle name="Currency 16" xfId="8227"/>
    <cellStyle name="Currency 16 2" xfId="10177"/>
    <cellStyle name="Currency 16 2 2" xfId="14745"/>
    <cellStyle name="Currency 16 2 2 2" xfId="22278"/>
    <cellStyle name="Currency 16 2 2 2 2" xfId="32315"/>
    <cellStyle name="Currency 16 2 2 3" xfId="28806"/>
    <cellStyle name="Currency 16 2 3" xfId="21092"/>
    <cellStyle name="Currency 16 2 3 2" xfId="31138"/>
    <cellStyle name="Currency 16 2 4" xfId="26301"/>
    <cellStyle name="Currency 16 3" xfId="9508"/>
    <cellStyle name="Currency 16 3 2" xfId="14112"/>
    <cellStyle name="Currency 16 3 2 2" xfId="28173"/>
    <cellStyle name="Currency 16 3 3" xfId="21682"/>
    <cellStyle name="Currency 16 3 3 2" xfId="31722"/>
    <cellStyle name="Currency 16 3 4" xfId="25668"/>
    <cellStyle name="Currency 16 4" xfId="13100"/>
    <cellStyle name="Currency 16 4 2" xfId="27463"/>
    <cellStyle name="Currency 16 5" xfId="23907"/>
    <cellStyle name="Currency 16 5 2" xfId="33943"/>
    <cellStyle name="Currency 16 6" xfId="25296"/>
    <cellStyle name="Currency 160" xfId="8228"/>
    <cellStyle name="Currency 160 2" xfId="10454"/>
    <cellStyle name="Currency 160 2 2" xfId="15022"/>
    <cellStyle name="Currency 160 2 2 2" xfId="22555"/>
    <cellStyle name="Currency 160 2 2 2 2" xfId="32591"/>
    <cellStyle name="Currency 160 2 2 3" xfId="29083"/>
    <cellStyle name="Currency 160 2 3" xfId="21369"/>
    <cellStyle name="Currency 160 2 3 2" xfId="31414"/>
    <cellStyle name="Currency 160 2 4" xfId="26578"/>
    <cellStyle name="Currency 160 3" xfId="9785"/>
    <cellStyle name="Currency 160 3 2" xfId="14389"/>
    <cellStyle name="Currency 160 3 2 2" xfId="28450"/>
    <cellStyle name="Currency 160 3 3" xfId="21959"/>
    <cellStyle name="Currency 160 3 3 2" xfId="31998"/>
    <cellStyle name="Currency 160 3 4" xfId="25945"/>
    <cellStyle name="Currency 160 4" xfId="13101"/>
    <cellStyle name="Currency 160 4 2" xfId="27464"/>
    <cellStyle name="Currency 160 5" xfId="24166"/>
    <cellStyle name="Currency 160 5 2" xfId="34202"/>
    <cellStyle name="Currency 160 6" xfId="25297"/>
    <cellStyle name="Currency 161" xfId="8229"/>
    <cellStyle name="Currency 161 2" xfId="10311"/>
    <cellStyle name="Currency 161 2 2" xfId="14879"/>
    <cellStyle name="Currency 161 2 2 2" xfId="22412"/>
    <cellStyle name="Currency 161 2 2 2 2" xfId="32448"/>
    <cellStyle name="Currency 161 2 2 3" xfId="28940"/>
    <cellStyle name="Currency 161 2 3" xfId="21226"/>
    <cellStyle name="Currency 161 2 3 2" xfId="31271"/>
    <cellStyle name="Currency 161 2 4" xfId="26435"/>
    <cellStyle name="Currency 161 3" xfId="9642"/>
    <cellStyle name="Currency 161 3 2" xfId="14246"/>
    <cellStyle name="Currency 161 3 2 2" xfId="28307"/>
    <cellStyle name="Currency 161 3 3" xfId="21816"/>
    <cellStyle name="Currency 161 3 3 2" xfId="31855"/>
    <cellStyle name="Currency 161 3 4" xfId="25802"/>
    <cellStyle name="Currency 161 4" xfId="13102"/>
    <cellStyle name="Currency 161 4 2" xfId="27465"/>
    <cellStyle name="Currency 161 5" xfId="24022"/>
    <cellStyle name="Currency 161 5 2" xfId="34058"/>
    <cellStyle name="Currency 161 6" xfId="25298"/>
    <cellStyle name="Currency 162" xfId="8230"/>
    <cellStyle name="Currency 162 2" xfId="10456"/>
    <cellStyle name="Currency 162 2 2" xfId="15024"/>
    <cellStyle name="Currency 162 2 2 2" xfId="22557"/>
    <cellStyle name="Currency 162 2 2 2 2" xfId="32593"/>
    <cellStyle name="Currency 162 2 2 3" xfId="29085"/>
    <cellStyle name="Currency 162 2 3" xfId="21371"/>
    <cellStyle name="Currency 162 2 3 2" xfId="31416"/>
    <cellStyle name="Currency 162 2 4" xfId="26580"/>
    <cellStyle name="Currency 162 3" xfId="9787"/>
    <cellStyle name="Currency 162 3 2" xfId="14391"/>
    <cellStyle name="Currency 162 3 2 2" xfId="28452"/>
    <cellStyle name="Currency 162 3 3" xfId="21961"/>
    <cellStyle name="Currency 162 3 3 2" xfId="32000"/>
    <cellStyle name="Currency 162 3 4" xfId="25947"/>
    <cellStyle name="Currency 162 4" xfId="13103"/>
    <cellStyle name="Currency 162 4 2" xfId="27466"/>
    <cellStyle name="Currency 162 5" xfId="24168"/>
    <cellStyle name="Currency 162 5 2" xfId="34204"/>
    <cellStyle name="Currency 162 6" xfId="25299"/>
    <cellStyle name="Currency 163" xfId="8231"/>
    <cellStyle name="Currency 163 2" xfId="10458"/>
    <cellStyle name="Currency 163 2 2" xfId="15026"/>
    <cellStyle name="Currency 163 2 2 2" xfId="22559"/>
    <cellStyle name="Currency 163 2 2 2 2" xfId="32595"/>
    <cellStyle name="Currency 163 2 2 3" xfId="29087"/>
    <cellStyle name="Currency 163 2 3" xfId="21373"/>
    <cellStyle name="Currency 163 2 3 2" xfId="31418"/>
    <cellStyle name="Currency 163 2 4" xfId="26582"/>
    <cellStyle name="Currency 163 3" xfId="9789"/>
    <cellStyle name="Currency 163 3 2" xfId="14393"/>
    <cellStyle name="Currency 163 3 2 2" xfId="28454"/>
    <cellStyle name="Currency 163 3 3" xfId="21963"/>
    <cellStyle name="Currency 163 3 3 2" xfId="32002"/>
    <cellStyle name="Currency 163 3 4" xfId="25949"/>
    <cellStyle name="Currency 163 4" xfId="13104"/>
    <cellStyle name="Currency 163 4 2" xfId="27467"/>
    <cellStyle name="Currency 163 5" xfId="24170"/>
    <cellStyle name="Currency 163 5 2" xfId="34206"/>
    <cellStyle name="Currency 163 6" xfId="25300"/>
    <cellStyle name="Currency 164" xfId="8232"/>
    <cellStyle name="Currency 164 2" xfId="10460"/>
    <cellStyle name="Currency 164 2 2" xfId="15028"/>
    <cellStyle name="Currency 164 2 2 2" xfId="22561"/>
    <cellStyle name="Currency 164 2 2 2 2" xfId="32597"/>
    <cellStyle name="Currency 164 2 2 3" xfId="29089"/>
    <cellStyle name="Currency 164 2 3" xfId="21375"/>
    <cellStyle name="Currency 164 2 3 2" xfId="31420"/>
    <cellStyle name="Currency 164 2 4" xfId="26584"/>
    <cellStyle name="Currency 164 3" xfId="9791"/>
    <cellStyle name="Currency 164 3 2" xfId="14395"/>
    <cellStyle name="Currency 164 3 2 2" xfId="28456"/>
    <cellStyle name="Currency 164 3 3" xfId="21965"/>
    <cellStyle name="Currency 164 3 3 2" xfId="32004"/>
    <cellStyle name="Currency 164 3 4" xfId="25951"/>
    <cellStyle name="Currency 164 4" xfId="13105"/>
    <cellStyle name="Currency 164 4 2" xfId="27468"/>
    <cellStyle name="Currency 164 5" xfId="24172"/>
    <cellStyle name="Currency 164 5 2" xfId="34208"/>
    <cellStyle name="Currency 164 6" xfId="25301"/>
    <cellStyle name="Currency 165" xfId="8233"/>
    <cellStyle name="Currency 165 2" xfId="10462"/>
    <cellStyle name="Currency 165 2 2" xfId="15030"/>
    <cellStyle name="Currency 165 2 2 2" xfId="22563"/>
    <cellStyle name="Currency 165 2 2 2 2" xfId="32599"/>
    <cellStyle name="Currency 165 2 2 3" xfId="29091"/>
    <cellStyle name="Currency 165 2 3" xfId="21377"/>
    <cellStyle name="Currency 165 2 3 2" xfId="31422"/>
    <cellStyle name="Currency 165 2 4" xfId="26586"/>
    <cellStyle name="Currency 165 3" xfId="9793"/>
    <cellStyle name="Currency 165 3 2" xfId="14397"/>
    <cellStyle name="Currency 165 3 2 2" xfId="28458"/>
    <cellStyle name="Currency 165 3 3" xfId="21967"/>
    <cellStyle name="Currency 165 3 3 2" xfId="32006"/>
    <cellStyle name="Currency 165 3 4" xfId="25953"/>
    <cellStyle name="Currency 165 4" xfId="13106"/>
    <cellStyle name="Currency 165 4 2" xfId="27469"/>
    <cellStyle name="Currency 165 5" xfId="24174"/>
    <cellStyle name="Currency 165 5 2" xfId="34210"/>
    <cellStyle name="Currency 165 6" xfId="25302"/>
    <cellStyle name="Currency 166" xfId="8234"/>
    <cellStyle name="Currency 166 2" xfId="10464"/>
    <cellStyle name="Currency 166 2 2" xfId="15032"/>
    <cellStyle name="Currency 166 2 2 2" xfId="22565"/>
    <cellStyle name="Currency 166 2 2 2 2" xfId="32601"/>
    <cellStyle name="Currency 166 2 2 3" xfId="29093"/>
    <cellStyle name="Currency 166 2 3" xfId="21379"/>
    <cellStyle name="Currency 166 2 3 2" xfId="31424"/>
    <cellStyle name="Currency 166 2 4" xfId="26588"/>
    <cellStyle name="Currency 166 3" xfId="9795"/>
    <cellStyle name="Currency 166 3 2" xfId="14399"/>
    <cellStyle name="Currency 166 3 2 2" xfId="28460"/>
    <cellStyle name="Currency 166 3 3" xfId="21969"/>
    <cellStyle name="Currency 166 3 3 2" xfId="32008"/>
    <cellStyle name="Currency 166 3 4" xfId="25955"/>
    <cellStyle name="Currency 166 4" xfId="13107"/>
    <cellStyle name="Currency 166 4 2" xfId="27470"/>
    <cellStyle name="Currency 166 5" xfId="24176"/>
    <cellStyle name="Currency 166 5 2" xfId="34212"/>
    <cellStyle name="Currency 166 6" xfId="25303"/>
    <cellStyle name="Currency 167" xfId="8235"/>
    <cellStyle name="Currency 167 2" xfId="10466"/>
    <cellStyle name="Currency 167 2 2" xfId="15034"/>
    <cellStyle name="Currency 167 2 2 2" xfId="22567"/>
    <cellStyle name="Currency 167 2 2 2 2" xfId="32603"/>
    <cellStyle name="Currency 167 2 2 3" xfId="29095"/>
    <cellStyle name="Currency 167 2 3" xfId="21381"/>
    <cellStyle name="Currency 167 2 3 2" xfId="31426"/>
    <cellStyle name="Currency 167 2 4" xfId="26590"/>
    <cellStyle name="Currency 167 3" xfId="9797"/>
    <cellStyle name="Currency 167 3 2" xfId="14401"/>
    <cellStyle name="Currency 167 3 2 2" xfId="28462"/>
    <cellStyle name="Currency 167 3 3" xfId="21971"/>
    <cellStyle name="Currency 167 3 3 2" xfId="32010"/>
    <cellStyle name="Currency 167 3 4" xfId="25957"/>
    <cellStyle name="Currency 167 4" xfId="13108"/>
    <cellStyle name="Currency 167 4 2" xfId="27471"/>
    <cellStyle name="Currency 167 5" xfId="24178"/>
    <cellStyle name="Currency 167 5 2" xfId="34214"/>
    <cellStyle name="Currency 167 6" xfId="25304"/>
    <cellStyle name="Currency 168" xfId="8236"/>
    <cellStyle name="Currency 168 2" xfId="10468"/>
    <cellStyle name="Currency 168 2 2" xfId="15036"/>
    <cellStyle name="Currency 168 2 2 2" xfId="22569"/>
    <cellStyle name="Currency 168 2 2 2 2" xfId="32605"/>
    <cellStyle name="Currency 168 2 2 3" xfId="29097"/>
    <cellStyle name="Currency 168 2 3" xfId="21383"/>
    <cellStyle name="Currency 168 2 3 2" xfId="31428"/>
    <cellStyle name="Currency 168 2 4" xfId="26592"/>
    <cellStyle name="Currency 168 3" xfId="9799"/>
    <cellStyle name="Currency 168 3 2" xfId="14403"/>
    <cellStyle name="Currency 168 3 2 2" xfId="28464"/>
    <cellStyle name="Currency 168 3 3" xfId="21973"/>
    <cellStyle name="Currency 168 3 3 2" xfId="32012"/>
    <cellStyle name="Currency 168 3 4" xfId="25959"/>
    <cellStyle name="Currency 168 4" xfId="13109"/>
    <cellStyle name="Currency 168 4 2" xfId="27472"/>
    <cellStyle name="Currency 168 5" xfId="24180"/>
    <cellStyle name="Currency 168 5 2" xfId="34216"/>
    <cellStyle name="Currency 168 6" xfId="25305"/>
    <cellStyle name="Currency 169" xfId="8237"/>
    <cellStyle name="Currency 169 2" xfId="10470"/>
    <cellStyle name="Currency 169 2 2" xfId="15038"/>
    <cellStyle name="Currency 169 2 2 2" xfId="22571"/>
    <cellStyle name="Currency 169 2 2 2 2" xfId="32607"/>
    <cellStyle name="Currency 169 2 2 3" xfId="29099"/>
    <cellStyle name="Currency 169 2 3" xfId="21385"/>
    <cellStyle name="Currency 169 2 3 2" xfId="31430"/>
    <cellStyle name="Currency 169 2 4" xfId="26594"/>
    <cellStyle name="Currency 169 3" xfId="9801"/>
    <cellStyle name="Currency 169 3 2" xfId="14405"/>
    <cellStyle name="Currency 169 3 2 2" xfId="28466"/>
    <cellStyle name="Currency 169 3 3" xfId="21975"/>
    <cellStyle name="Currency 169 3 3 2" xfId="32014"/>
    <cellStyle name="Currency 169 3 4" xfId="25961"/>
    <cellStyle name="Currency 169 4" xfId="13110"/>
    <cellStyle name="Currency 169 4 2" xfId="27473"/>
    <cellStyle name="Currency 169 5" xfId="24182"/>
    <cellStyle name="Currency 169 5 2" xfId="34218"/>
    <cellStyle name="Currency 169 6" xfId="25306"/>
    <cellStyle name="Currency 17" xfId="8238"/>
    <cellStyle name="Currency 17 2" xfId="10179"/>
    <cellStyle name="Currency 17 2 2" xfId="14747"/>
    <cellStyle name="Currency 17 2 2 2" xfId="22280"/>
    <cellStyle name="Currency 17 2 2 2 2" xfId="32317"/>
    <cellStyle name="Currency 17 2 2 3" xfId="28808"/>
    <cellStyle name="Currency 17 2 3" xfId="21094"/>
    <cellStyle name="Currency 17 2 3 2" xfId="31140"/>
    <cellStyle name="Currency 17 2 4" xfId="26303"/>
    <cellStyle name="Currency 17 3" xfId="9510"/>
    <cellStyle name="Currency 17 3 2" xfId="14114"/>
    <cellStyle name="Currency 17 3 2 2" xfId="28175"/>
    <cellStyle name="Currency 17 3 3" xfId="21684"/>
    <cellStyle name="Currency 17 3 3 2" xfId="31724"/>
    <cellStyle name="Currency 17 3 4" xfId="25670"/>
    <cellStyle name="Currency 17 4" xfId="13111"/>
    <cellStyle name="Currency 17 4 2" xfId="27474"/>
    <cellStyle name="Currency 17 5" xfId="23909"/>
    <cellStyle name="Currency 17 5 2" xfId="33945"/>
    <cellStyle name="Currency 17 6" xfId="25307"/>
    <cellStyle name="Currency 170" xfId="8239"/>
    <cellStyle name="Currency 170 2" xfId="10472"/>
    <cellStyle name="Currency 170 2 2" xfId="15040"/>
    <cellStyle name="Currency 170 2 2 2" xfId="22573"/>
    <cellStyle name="Currency 170 2 2 2 2" xfId="32609"/>
    <cellStyle name="Currency 170 2 2 3" xfId="29101"/>
    <cellStyle name="Currency 170 2 3" xfId="21387"/>
    <cellStyle name="Currency 170 2 3 2" xfId="31432"/>
    <cellStyle name="Currency 170 2 4" xfId="26596"/>
    <cellStyle name="Currency 170 3" xfId="9803"/>
    <cellStyle name="Currency 170 3 2" xfId="14407"/>
    <cellStyle name="Currency 170 3 2 2" xfId="28468"/>
    <cellStyle name="Currency 170 3 3" xfId="21977"/>
    <cellStyle name="Currency 170 3 3 2" xfId="32016"/>
    <cellStyle name="Currency 170 3 4" xfId="25963"/>
    <cellStyle name="Currency 170 4" xfId="13112"/>
    <cellStyle name="Currency 170 4 2" xfId="27475"/>
    <cellStyle name="Currency 170 5" xfId="24184"/>
    <cellStyle name="Currency 170 5 2" xfId="34220"/>
    <cellStyle name="Currency 170 6" xfId="25308"/>
    <cellStyle name="Currency 171" xfId="8240"/>
    <cellStyle name="Currency 171 2" xfId="10474"/>
    <cellStyle name="Currency 171 2 2" xfId="15042"/>
    <cellStyle name="Currency 171 2 2 2" xfId="22575"/>
    <cellStyle name="Currency 171 2 2 2 2" xfId="32611"/>
    <cellStyle name="Currency 171 2 2 3" xfId="29103"/>
    <cellStyle name="Currency 171 2 3" xfId="21389"/>
    <cellStyle name="Currency 171 2 3 2" xfId="31434"/>
    <cellStyle name="Currency 171 2 4" xfId="26598"/>
    <cellStyle name="Currency 171 3" xfId="9805"/>
    <cellStyle name="Currency 171 3 2" xfId="14409"/>
    <cellStyle name="Currency 171 3 2 2" xfId="28470"/>
    <cellStyle name="Currency 171 3 3" xfId="21979"/>
    <cellStyle name="Currency 171 3 3 2" xfId="32018"/>
    <cellStyle name="Currency 171 3 4" xfId="25965"/>
    <cellStyle name="Currency 171 4" xfId="13113"/>
    <cellStyle name="Currency 171 4 2" xfId="27476"/>
    <cellStyle name="Currency 171 5" xfId="24186"/>
    <cellStyle name="Currency 171 5 2" xfId="34222"/>
    <cellStyle name="Currency 171 6" xfId="25309"/>
    <cellStyle name="Currency 172" xfId="8241"/>
    <cellStyle name="Currency 172 2" xfId="10476"/>
    <cellStyle name="Currency 172 2 2" xfId="15044"/>
    <cellStyle name="Currency 172 2 2 2" xfId="22577"/>
    <cellStyle name="Currency 172 2 2 2 2" xfId="32613"/>
    <cellStyle name="Currency 172 2 2 3" xfId="29105"/>
    <cellStyle name="Currency 172 2 3" xfId="21391"/>
    <cellStyle name="Currency 172 2 3 2" xfId="31436"/>
    <cellStyle name="Currency 172 2 4" xfId="26600"/>
    <cellStyle name="Currency 172 3" xfId="9807"/>
    <cellStyle name="Currency 172 3 2" xfId="14411"/>
    <cellStyle name="Currency 172 3 2 2" xfId="28472"/>
    <cellStyle name="Currency 172 3 3" xfId="21981"/>
    <cellStyle name="Currency 172 3 3 2" xfId="32020"/>
    <cellStyle name="Currency 172 3 4" xfId="25967"/>
    <cellStyle name="Currency 172 4" xfId="13114"/>
    <cellStyle name="Currency 172 4 2" xfId="27477"/>
    <cellStyle name="Currency 172 5" xfId="24188"/>
    <cellStyle name="Currency 172 5 2" xfId="34224"/>
    <cellStyle name="Currency 172 6" xfId="25310"/>
    <cellStyle name="Currency 173" xfId="8242"/>
    <cellStyle name="Currency 173 2" xfId="10478"/>
    <cellStyle name="Currency 173 2 2" xfId="15046"/>
    <cellStyle name="Currency 173 2 2 2" xfId="22579"/>
    <cellStyle name="Currency 173 2 2 2 2" xfId="32615"/>
    <cellStyle name="Currency 173 2 2 3" xfId="29107"/>
    <cellStyle name="Currency 173 2 3" xfId="21393"/>
    <cellStyle name="Currency 173 2 3 2" xfId="31438"/>
    <cellStyle name="Currency 173 2 4" xfId="26602"/>
    <cellStyle name="Currency 173 3" xfId="9809"/>
    <cellStyle name="Currency 173 3 2" xfId="14413"/>
    <cellStyle name="Currency 173 3 2 2" xfId="28474"/>
    <cellStyle name="Currency 173 3 3" xfId="21983"/>
    <cellStyle name="Currency 173 3 3 2" xfId="32022"/>
    <cellStyle name="Currency 173 3 4" xfId="25969"/>
    <cellStyle name="Currency 173 4" xfId="13115"/>
    <cellStyle name="Currency 173 4 2" xfId="27478"/>
    <cellStyle name="Currency 173 5" xfId="24190"/>
    <cellStyle name="Currency 173 5 2" xfId="34226"/>
    <cellStyle name="Currency 173 6" xfId="25311"/>
    <cellStyle name="Currency 174" xfId="8243"/>
    <cellStyle name="Currency 174 2" xfId="10480"/>
    <cellStyle name="Currency 174 2 2" xfId="15048"/>
    <cellStyle name="Currency 174 2 2 2" xfId="22581"/>
    <cellStyle name="Currency 174 2 2 2 2" xfId="32617"/>
    <cellStyle name="Currency 174 2 2 3" xfId="29109"/>
    <cellStyle name="Currency 174 2 3" xfId="21395"/>
    <cellStyle name="Currency 174 2 3 2" xfId="31440"/>
    <cellStyle name="Currency 174 2 4" xfId="26604"/>
    <cellStyle name="Currency 174 3" xfId="9811"/>
    <cellStyle name="Currency 174 3 2" xfId="14415"/>
    <cellStyle name="Currency 174 3 2 2" xfId="28476"/>
    <cellStyle name="Currency 174 3 3" xfId="21985"/>
    <cellStyle name="Currency 174 3 3 2" xfId="32024"/>
    <cellStyle name="Currency 174 3 4" xfId="25971"/>
    <cellStyle name="Currency 174 4" xfId="13116"/>
    <cellStyle name="Currency 174 4 2" xfId="27479"/>
    <cellStyle name="Currency 174 5" xfId="24192"/>
    <cellStyle name="Currency 174 5 2" xfId="34228"/>
    <cellStyle name="Currency 174 6" xfId="25312"/>
    <cellStyle name="Currency 175" xfId="8244"/>
    <cellStyle name="Currency 175 2" xfId="10482"/>
    <cellStyle name="Currency 175 2 2" xfId="15050"/>
    <cellStyle name="Currency 175 2 2 2" xfId="22583"/>
    <cellStyle name="Currency 175 2 2 2 2" xfId="32619"/>
    <cellStyle name="Currency 175 2 2 3" xfId="29111"/>
    <cellStyle name="Currency 175 2 3" xfId="21397"/>
    <cellStyle name="Currency 175 2 3 2" xfId="31442"/>
    <cellStyle name="Currency 175 2 4" xfId="26606"/>
    <cellStyle name="Currency 175 3" xfId="9813"/>
    <cellStyle name="Currency 175 3 2" xfId="14417"/>
    <cellStyle name="Currency 175 3 2 2" xfId="28478"/>
    <cellStyle name="Currency 175 3 3" xfId="21987"/>
    <cellStyle name="Currency 175 3 3 2" xfId="32026"/>
    <cellStyle name="Currency 175 3 4" xfId="25973"/>
    <cellStyle name="Currency 175 4" xfId="13117"/>
    <cellStyle name="Currency 175 4 2" xfId="27480"/>
    <cellStyle name="Currency 175 5" xfId="24194"/>
    <cellStyle name="Currency 175 5 2" xfId="34230"/>
    <cellStyle name="Currency 175 6" xfId="25313"/>
    <cellStyle name="Currency 176" xfId="8245"/>
    <cellStyle name="Currency 176 2" xfId="10484"/>
    <cellStyle name="Currency 176 2 2" xfId="15052"/>
    <cellStyle name="Currency 176 2 2 2" xfId="22585"/>
    <cellStyle name="Currency 176 2 2 2 2" xfId="32621"/>
    <cellStyle name="Currency 176 2 2 3" xfId="29113"/>
    <cellStyle name="Currency 176 2 3" xfId="21399"/>
    <cellStyle name="Currency 176 2 3 2" xfId="31444"/>
    <cellStyle name="Currency 176 2 4" xfId="26608"/>
    <cellStyle name="Currency 176 3" xfId="9815"/>
    <cellStyle name="Currency 176 3 2" xfId="14419"/>
    <cellStyle name="Currency 176 3 2 2" xfId="28480"/>
    <cellStyle name="Currency 176 3 3" xfId="21989"/>
    <cellStyle name="Currency 176 3 3 2" xfId="32028"/>
    <cellStyle name="Currency 176 3 4" xfId="25975"/>
    <cellStyle name="Currency 176 4" xfId="13118"/>
    <cellStyle name="Currency 176 4 2" xfId="27481"/>
    <cellStyle name="Currency 176 5" xfId="24196"/>
    <cellStyle name="Currency 176 5 2" xfId="34232"/>
    <cellStyle name="Currency 176 6" xfId="25314"/>
    <cellStyle name="Currency 177" xfId="8246"/>
    <cellStyle name="Currency 177 2" xfId="10486"/>
    <cellStyle name="Currency 177 2 2" xfId="15054"/>
    <cellStyle name="Currency 177 2 2 2" xfId="22587"/>
    <cellStyle name="Currency 177 2 2 2 2" xfId="32623"/>
    <cellStyle name="Currency 177 2 2 3" xfId="29115"/>
    <cellStyle name="Currency 177 2 3" xfId="21401"/>
    <cellStyle name="Currency 177 2 3 2" xfId="31446"/>
    <cellStyle name="Currency 177 2 4" xfId="26610"/>
    <cellStyle name="Currency 177 3" xfId="9817"/>
    <cellStyle name="Currency 177 3 2" xfId="14421"/>
    <cellStyle name="Currency 177 3 2 2" xfId="28482"/>
    <cellStyle name="Currency 177 3 3" xfId="21991"/>
    <cellStyle name="Currency 177 3 3 2" xfId="32030"/>
    <cellStyle name="Currency 177 3 4" xfId="25977"/>
    <cellStyle name="Currency 177 4" xfId="13119"/>
    <cellStyle name="Currency 177 4 2" xfId="27482"/>
    <cellStyle name="Currency 177 5" xfId="24198"/>
    <cellStyle name="Currency 177 5 2" xfId="34234"/>
    <cellStyle name="Currency 177 6" xfId="25315"/>
    <cellStyle name="Currency 178" xfId="8247"/>
    <cellStyle name="Currency 178 2" xfId="10488"/>
    <cellStyle name="Currency 178 2 2" xfId="15056"/>
    <cellStyle name="Currency 178 2 2 2" xfId="22589"/>
    <cellStyle name="Currency 178 2 2 2 2" xfId="32625"/>
    <cellStyle name="Currency 178 2 2 3" xfId="29117"/>
    <cellStyle name="Currency 178 2 3" xfId="21403"/>
    <cellStyle name="Currency 178 2 3 2" xfId="31448"/>
    <cellStyle name="Currency 178 2 4" xfId="26612"/>
    <cellStyle name="Currency 178 3" xfId="9819"/>
    <cellStyle name="Currency 178 3 2" xfId="14423"/>
    <cellStyle name="Currency 178 3 2 2" xfId="28484"/>
    <cellStyle name="Currency 178 3 3" xfId="21993"/>
    <cellStyle name="Currency 178 3 3 2" xfId="32032"/>
    <cellStyle name="Currency 178 3 4" xfId="25979"/>
    <cellStyle name="Currency 178 4" xfId="13120"/>
    <cellStyle name="Currency 178 4 2" xfId="27483"/>
    <cellStyle name="Currency 178 5" xfId="24200"/>
    <cellStyle name="Currency 178 5 2" xfId="34236"/>
    <cellStyle name="Currency 178 6" xfId="25316"/>
    <cellStyle name="Currency 179" xfId="8248"/>
    <cellStyle name="Currency 179 2" xfId="10490"/>
    <cellStyle name="Currency 179 2 2" xfId="15058"/>
    <cellStyle name="Currency 179 2 2 2" xfId="22591"/>
    <cellStyle name="Currency 179 2 2 2 2" xfId="32627"/>
    <cellStyle name="Currency 179 2 2 3" xfId="29119"/>
    <cellStyle name="Currency 179 2 3" xfId="21405"/>
    <cellStyle name="Currency 179 2 3 2" xfId="31450"/>
    <cellStyle name="Currency 179 2 4" xfId="26614"/>
    <cellStyle name="Currency 179 3" xfId="9821"/>
    <cellStyle name="Currency 179 3 2" xfId="14425"/>
    <cellStyle name="Currency 179 3 2 2" xfId="28486"/>
    <cellStyle name="Currency 179 3 3" xfId="21995"/>
    <cellStyle name="Currency 179 3 3 2" xfId="32034"/>
    <cellStyle name="Currency 179 3 4" xfId="25981"/>
    <cellStyle name="Currency 179 4" xfId="13121"/>
    <cellStyle name="Currency 179 4 2" xfId="27484"/>
    <cellStyle name="Currency 179 5" xfId="24202"/>
    <cellStyle name="Currency 179 5 2" xfId="34238"/>
    <cellStyle name="Currency 179 6" xfId="25317"/>
    <cellStyle name="Currency 18" xfId="8249"/>
    <cellStyle name="Currency 18 2" xfId="10181"/>
    <cellStyle name="Currency 18 2 2" xfId="14749"/>
    <cellStyle name="Currency 18 2 2 2" xfId="22282"/>
    <cellStyle name="Currency 18 2 2 2 2" xfId="32319"/>
    <cellStyle name="Currency 18 2 2 3" xfId="28810"/>
    <cellStyle name="Currency 18 2 3" xfId="21096"/>
    <cellStyle name="Currency 18 2 3 2" xfId="31142"/>
    <cellStyle name="Currency 18 2 4" xfId="26305"/>
    <cellStyle name="Currency 18 3" xfId="9512"/>
    <cellStyle name="Currency 18 3 2" xfId="14116"/>
    <cellStyle name="Currency 18 3 2 2" xfId="28177"/>
    <cellStyle name="Currency 18 3 3" xfId="21686"/>
    <cellStyle name="Currency 18 3 3 2" xfId="31726"/>
    <cellStyle name="Currency 18 3 4" xfId="25672"/>
    <cellStyle name="Currency 18 4" xfId="13122"/>
    <cellStyle name="Currency 18 4 2" xfId="27485"/>
    <cellStyle name="Currency 18 5" xfId="23911"/>
    <cellStyle name="Currency 18 5 2" xfId="33947"/>
    <cellStyle name="Currency 18 6" xfId="25318"/>
    <cellStyle name="Currency 180" xfId="8250"/>
    <cellStyle name="Currency 180 2" xfId="10492"/>
    <cellStyle name="Currency 180 2 2" xfId="15060"/>
    <cellStyle name="Currency 180 2 2 2" xfId="22593"/>
    <cellStyle name="Currency 180 2 2 2 2" xfId="32629"/>
    <cellStyle name="Currency 180 2 2 3" xfId="29121"/>
    <cellStyle name="Currency 180 2 3" xfId="21407"/>
    <cellStyle name="Currency 180 2 3 2" xfId="31452"/>
    <cellStyle name="Currency 180 2 4" xfId="26616"/>
    <cellStyle name="Currency 180 3" xfId="9823"/>
    <cellStyle name="Currency 180 3 2" xfId="14427"/>
    <cellStyle name="Currency 180 3 2 2" xfId="28488"/>
    <cellStyle name="Currency 180 3 3" xfId="21997"/>
    <cellStyle name="Currency 180 3 3 2" xfId="32036"/>
    <cellStyle name="Currency 180 3 4" xfId="25983"/>
    <cellStyle name="Currency 180 4" xfId="13123"/>
    <cellStyle name="Currency 180 4 2" xfId="27486"/>
    <cellStyle name="Currency 180 5" xfId="24204"/>
    <cellStyle name="Currency 180 5 2" xfId="34240"/>
    <cellStyle name="Currency 180 6" xfId="25319"/>
    <cellStyle name="Currency 181" xfId="8251"/>
    <cellStyle name="Currency 181 2" xfId="10494"/>
    <cellStyle name="Currency 181 2 2" xfId="15062"/>
    <cellStyle name="Currency 181 2 2 2" xfId="22595"/>
    <cellStyle name="Currency 181 2 2 2 2" xfId="32631"/>
    <cellStyle name="Currency 181 2 2 3" xfId="29123"/>
    <cellStyle name="Currency 181 2 3" xfId="21409"/>
    <cellStyle name="Currency 181 2 3 2" xfId="31454"/>
    <cellStyle name="Currency 181 2 4" xfId="26618"/>
    <cellStyle name="Currency 181 3" xfId="9825"/>
    <cellStyle name="Currency 181 3 2" xfId="14429"/>
    <cellStyle name="Currency 181 3 2 2" xfId="28490"/>
    <cellStyle name="Currency 181 3 3" xfId="21999"/>
    <cellStyle name="Currency 181 3 3 2" xfId="32038"/>
    <cellStyle name="Currency 181 3 4" xfId="25985"/>
    <cellStyle name="Currency 181 4" xfId="13124"/>
    <cellStyle name="Currency 181 4 2" xfId="27487"/>
    <cellStyle name="Currency 181 5" xfId="24206"/>
    <cellStyle name="Currency 181 5 2" xfId="34242"/>
    <cellStyle name="Currency 181 6" xfId="25320"/>
    <cellStyle name="Currency 182" xfId="8252"/>
    <cellStyle name="Currency 182 2" xfId="10496"/>
    <cellStyle name="Currency 182 2 2" xfId="15064"/>
    <cellStyle name="Currency 182 2 2 2" xfId="22597"/>
    <cellStyle name="Currency 182 2 2 2 2" xfId="32633"/>
    <cellStyle name="Currency 182 2 2 3" xfId="29125"/>
    <cellStyle name="Currency 182 2 3" xfId="21411"/>
    <cellStyle name="Currency 182 2 3 2" xfId="31456"/>
    <cellStyle name="Currency 182 2 4" xfId="26620"/>
    <cellStyle name="Currency 182 3" xfId="9827"/>
    <cellStyle name="Currency 182 3 2" xfId="14431"/>
    <cellStyle name="Currency 182 3 2 2" xfId="28492"/>
    <cellStyle name="Currency 182 3 3" xfId="22001"/>
    <cellStyle name="Currency 182 3 3 2" xfId="32040"/>
    <cellStyle name="Currency 182 3 4" xfId="25987"/>
    <cellStyle name="Currency 182 4" xfId="13125"/>
    <cellStyle name="Currency 182 4 2" xfId="27488"/>
    <cellStyle name="Currency 182 5" xfId="24208"/>
    <cellStyle name="Currency 182 5 2" xfId="34244"/>
    <cellStyle name="Currency 182 6" xfId="25321"/>
    <cellStyle name="Currency 183" xfId="8253"/>
    <cellStyle name="Currency 183 2" xfId="10498"/>
    <cellStyle name="Currency 183 2 2" xfId="15066"/>
    <cellStyle name="Currency 183 2 2 2" xfId="22599"/>
    <cellStyle name="Currency 183 2 2 2 2" xfId="32635"/>
    <cellStyle name="Currency 183 2 2 3" xfId="29127"/>
    <cellStyle name="Currency 183 2 3" xfId="21413"/>
    <cellStyle name="Currency 183 2 3 2" xfId="31458"/>
    <cellStyle name="Currency 183 2 4" xfId="26622"/>
    <cellStyle name="Currency 183 3" xfId="9829"/>
    <cellStyle name="Currency 183 3 2" xfId="14433"/>
    <cellStyle name="Currency 183 3 2 2" xfId="28494"/>
    <cellStyle name="Currency 183 3 3" xfId="22003"/>
    <cellStyle name="Currency 183 3 3 2" xfId="32042"/>
    <cellStyle name="Currency 183 3 4" xfId="25989"/>
    <cellStyle name="Currency 183 4" xfId="13126"/>
    <cellStyle name="Currency 183 4 2" xfId="27489"/>
    <cellStyle name="Currency 183 5" xfId="24210"/>
    <cellStyle name="Currency 183 5 2" xfId="34246"/>
    <cellStyle name="Currency 183 6" xfId="25322"/>
    <cellStyle name="Currency 184" xfId="8254"/>
    <cellStyle name="Currency 184 2" xfId="10500"/>
    <cellStyle name="Currency 184 2 2" xfId="15068"/>
    <cellStyle name="Currency 184 2 2 2" xfId="22601"/>
    <cellStyle name="Currency 184 2 2 2 2" xfId="32637"/>
    <cellStyle name="Currency 184 2 2 3" xfId="29129"/>
    <cellStyle name="Currency 184 2 3" xfId="21415"/>
    <cellStyle name="Currency 184 2 3 2" xfId="31460"/>
    <cellStyle name="Currency 184 2 4" xfId="26624"/>
    <cellStyle name="Currency 184 3" xfId="9831"/>
    <cellStyle name="Currency 184 3 2" xfId="14435"/>
    <cellStyle name="Currency 184 3 2 2" xfId="28496"/>
    <cellStyle name="Currency 184 3 3" xfId="22005"/>
    <cellStyle name="Currency 184 3 3 2" xfId="32044"/>
    <cellStyle name="Currency 184 3 4" xfId="25991"/>
    <cellStyle name="Currency 184 4" xfId="13127"/>
    <cellStyle name="Currency 184 4 2" xfId="27490"/>
    <cellStyle name="Currency 184 5" xfId="24212"/>
    <cellStyle name="Currency 184 5 2" xfId="34248"/>
    <cellStyle name="Currency 184 6" xfId="25323"/>
    <cellStyle name="Currency 185" xfId="8255"/>
    <cellStyle name="Currency 185 2" xfId="10502"/>
    <cellStyle name="Currency 185 2 2" xfId="15070"/>
    <cellStyle name="Currency 185 2 2 2" xfId="22603"/>
    <cellStyle name="Currency 185 2 2 2 2" xfId="32639"/>
    <cellStyle name="Currency 185 2 2 3" xfId="29131"/>
    <cellStyle name="Currency 185 2 3" xfId="21417"/>
    <cellStyle name="Currency 185 2 3 2" xfId="31462"/>
    <cellStyle name="Currency 185 2 4" xfId="26626"/>
    <cellStyle name="Currency 185 3" xfId="9833"/>
    <cellStyle name="Currency 185 3 2" xfId="14437"/>
    <cellStyle name="Currency 185 3 2 2" xfId="28498"/>
    <cellStyle name="Currency 185 3 3" xfId="22007"/>
    <cellStyle name="Currency 185 3 3 2" xfId="32046"/>
    <cellStyle name="Currency 185 3 4" xfId="25993"/>
    <cellStyle name="Currency 185 4" xfId="13128"/>
    <cellStyle name="Currency 185 4 2" xfId="27491"/>
    <cellStyle name="Currency 185 5" xfId="24214"/>
    <cellStyle name="Currency 185 5 2" xfId="34250"/>
    <cellStyle name="Currency 185 6" xfId="25324"/>
    <cellStyle name="Currency 186" xfId="8256"/>
    <cellStyle name="Currency 186 2" xfId="10504"/>
    <cellStyle name="Currency 186 2 2" xfId="15072"/>
    <cellStyle name="Currency 186 2 2 2" xfId="22605"/>
    <cellStyle name="Currency 186 2 2 2 2" xfId="32641"/>
    <cellStyle name="Currency 186 2 2 3" xfId="29133"/>
    <cellStyle name="Currency 186 2 3" xfId="21419"/>
    <cellStyle name="Currency 186 2 3 2" xfId="31464"/>
    <cellStyle name="Currency 186 2 4" xfId="26628"/>
    <cellStyle name="Currency 186 3" xfId="9835"/>
    <cellStyle name="Currency 186 3 2" xfId="14439"/>
    <cellStyle name="Currency 186 3 2 2" xfId="28500"/>
    <cellStyle name="Currency 186 3 3" xfId="22009"/>
    <cellStyle name="Currency 186 3 3 2" xfId="32048"/>
    <cellStyle name="Currency 186 3 4" xfId="25995"/>
    <cellStyle name="Currency 186 4" xfId="13129"/>
    <cellStyle name="Currency 186 4 2" xfId="27492"/>
    <cellStyle name="Currency 186 5" xfId="24216"/>
    <cellStyle name="Currency 186 5 2" xfId="34252"/>
    <cellStyle name="Currency 186 6" xfId="25325"/>
    <cellStyle name="Currency 187" xfId="8257"/>
    <cellStyle name="Currency 187 2" xfId="10506"/>
    <cellStyle name="Currency 187 2 2" xfId="15074"/>
    <cellStyle name="Currency 187 2 2 2" xfId="22607"/>
    <cellStyle name="Currency 187 2 2 2 2" xfId="32643"/>
    <cellStyle name="Currency 187 2 2 3" xfId="29135"/>
    <cellStyle name="Currency 187 2 3" xfId="21421"/>
    <cellStyle name="Currency 187 2 3 2" xfId="31466"/>
    <cellStyle name="Currency 187 2 4" xfId="26630"/>
    <cellStyle name="Currency 187 3" xfId="9837"/>
    <cellStyle name="Currency 187 3 2" xfId="14441"/>
    <cellStyle name="Currency 187 3 2 2" xfId="28502"/>
    <cellStyle name="Currency 187 3 3" xfId="22011"/>
    <cellStyle name="Currency 187 3 3 2" xfId="32050"/>
    <cellStyle name="Currency 187 3 4" xfId="25997"/>
    <cellStyle name="Currency 187 4" xfId="13130"/>
    <cellStyle name="Currency 187 4 2" xfId="27493"/>
    <cellStyle name="Currency 187 5" xfId="24218"/>
    <cellStyle name="Currency 187 5 2" xfId="34254"/>
    <cellStyle name="Currency 187 6" xfId="25326"/>
    <cellStyle name="Currency 188" xfId="8258"/>
    <cellStyle name="Currency 188 2" xfId="10508"/>
    <cellStyle name="Currency 188 2 2" xfId="15076"/>
    <cellStyle name="Currency 188 2 2 2" xfId="22609"/>
    <cellStyle name="Currency 188 2 2 2 2" xfId="32645"/>
    <cellStyle name="Currency 188 2 2 3" xfId="29137"/>
    <cellStyle name="Currency 188 2 3" xfId="21423"/>
    <cellStyle name="Currency 188 2 3 2" xfId="31468"/>
    <cellStyle name="Currency 188 2 4" xfId="26632"/>
    <cellStyle name="Currency 188 3" xfId="9839"/>
    <cellStyle name="Currency 188 3 2" xfId="14443"/>
    <cellStyle name="Currency 188 3 2 2" xfId="28504"/>
    <cellStyle name="Currency 188 3 3" xfId="22013"/>
    <cellStyle name="Currency 188 3 3 2" xfId="32052"/>
    <cellStyle name="Currency 188 3 4" xfId="25999"/>
    <cellStyle name="Currency 188 4" xfId="13131"/>
    <cellStyle name="Currency 188 4 2" xfId="27494"/>
    <cellStyle name="Currency 188 5" xfId="24220"/>
    <cellStyle name="Currency 188 5 2" xfId="34256"/>
    <cellStyle name="Currency 188 6" xfId="25327"/>
    <cellStyle name="Currency 189" xfId="8259"/>
    <cellStyle name="Currency 189 2" xfId="10510"/>
    <cellStyle name="Currency 189 2 2" xfId="15078"/>
    <cellStyle name="Currency 189 2 2 2" xfId="22611"/>
    <cellStyle name="Currency 189 2 2 2 2" xfId="32647"/>
    <cellStyle name="Currency 189 2 2 3" xfId="29139"/>
    <cellStyle name="Currency 189 2 3" xfId="21425"/>
    <cellStyle name="Currency 189 2 3 2" xfId="31470"/>
    <cellStyle name="Currency 189 2 4" xfId="26634"/>
    <cellStyle name="Currency 189 3" xfId="9841"/>
    <cellStyle name="Currency 189 3 2" xfId="14445"/>
    <cellStyle name="Currency 189 3 2 2" xfId="28506"/>
    <cellStyle name="Currency 189 3 3" xfId="22015"/>
    <cellStyle name="Currency 189 3 3 2" xfId="32054"/>
    <cellStyle name="Currency 189 3 4" xfId="26001"/>
    <cellStyle name="Currency 189 4" xfId="13132"/>
    <cellStyle name="Currency 189 4 2" xfId="27495"/>
    <cellStyle name="Currency 189 5" xfId="24222"/>
    <cellStyle name="Currency 189 5 2" xfId="34258"/>
    <cellStyle name="Currency 189 6" xfId="25328"/>
    <cellStyle name="Currency 19" xfId="8260"/>
    <cellStyle name="Currency 19 2" xfId="10183"/>
    <cellStyle name="Currency 19 2 2" xfId="14751"/>
    <cellStyle name="Currency 19 2 2 2" xfId="22284"/>
    <cellStyle name="Currency 19 2 2 2 2" xfId="32321"/>
    <cellStyle name="Currency 19 2 2 3" xfId="28812"/>
    <cellStyle name="Currency 19 2 3" xfId="21098"/>
    <cellStyle name="Currency 19 2 3 2" xfId="31144"/>
    <cellStyle name="Currency 19 2 4" xfId="26307"/>
    <cellStyle name="Currency 19 3" xfId="9514"/>
    <cellStyle name="Currency 19 3 2" xfId="14118"/>
    <cellStyle name="Currency 19 3 2 2" xfId="28179"/>
    <cellStyle name="Currency 19 3 3" xfId="21688"/>
    <cellStyle name="Currency 19 3 3 2" xfId="31728"/>
    <cellStyle name="Currency 19 3 4" xfId="25674"/>
    <cellStyle name="Currency 19 4" xfId="13133"/>
    <cellStyle name="Currency 19 4 2" xfId="27496"/>
    <cellStyle name="Currency 19 5" xfId="23913"/>
    <cellStyle name="Currency 19 5 2" xfId="33949"/>
    <cellStyle name="Currency 19 6" xfId="25329"/>
    <cellStyle name="Currency 190" xfId="8261"/>
    <cellStyle name="Currency 190 2" xfId="10512"/>
    <cellStyle name="Currency 190 2 2" xfId="15080"/>
    <cellStyle name="Currency 190 2 2 2" xfId="22613"/>
    <cellStyle name="Currency 190 2 2 2 2" xfId="32649"/>
    <cellStyle name="Currency 190 2 2 3" xfId="29141"/>
    <cellStyle name="Currency 190 2 3" xfId="21427"/>
    <cellStyle name="Currency 190 2 3 2" xfId="31472"/>
    <cellStyle name="Currency 190 2 4" xfId="26636"/>
    <cellStyle name="Currency 190 3" xfId="9843"/>
    <cellStyle name="Currency 190 3 2" xfId="14447"/>
    <cellStyle name="Currency 190 3 2 2" xfId="28508"/>
    <cellStyle name="Currency 190 3 3" xfId="22017"/>
    <cellStyle name="Currency 190 3 3 2" xfId="32056"/>
    <cellStyle name="Currency 190 3 4" xfId="26003"/>
    <cellStyle name="Currency 190 4" xfId="13134"/>
    <cellStyle name="Currency 190 4 2" xfId="27497"/>
    <cellStyle name="Currency 190 5" xfId="24224"/>
    <cellStyle name="Currency 190 5 2" xfId="34260"/>
    <cellStyle name="Currency 190 6" xfId="25330"/>
    <cellStyle name="Currency 191" xfId="8262"/>
    <cellStyle name="Currency 191 2" xfId="10514"/>
    <cellStyle name="Currency 191 2 2" xfId="15082"/>
    <cellStyle name="Currency 191 2 2 2" xfId="22615"/>
    <cellStyle name="Currency 191 2 2 2 2" xfId="32651"/>
    <cellStyle name="Currency 191 2 2 3" xfId="29143"/>
    <cellStyle name="Currency 191 2 3" xfId="21429"/>
    <cellStyle name="Currency 191 2 3 2" xfId="31474"/>
    <cellStyle name="Currency 191 2 4" xfId="26638"/>
    <cellStyle name="Currency 191 3" xfId="9845"/>
    <cellStyle name="Currency 191 3 2" xfId="14449"/>
    <cellStyle name="Currency 191 3 2 2" xfId="28510"/>
    <cellStyle name="Currency 191 3 3" xfId="22019"/>
    <cellStyle name="Currency 191 3 3 2" xfId="32058"/>
    <cellStyle name="Currency 191 3 4" xfId="26005"/>
    <cellStyle name="Currency 191 4" xfId="13135"/>
    <cellStyle name="Currency 191 4 2" xfId="27498"/>
    <cellStyle name="Currency 191 5" xfId="24226"/>
    <cellStyle name="Currency 191 5 2" xfId="34262"/>
    <cellStyle name="Currency 191 6" xfId="25331"/>
    <cellStyle name="Currency 192" xfId="8263"/>
    <cellStyle name="Currency 192 2" xfId="10516"/>
    <cellStyle name="Currency 192 2 2" xfId="15084"/>
    <cellStyle name="Currency 192 2 2 2" xfId="22617"/>
    <cellStyle name="Currency 192 2 2 2 2" xfId="32653"/>
    <cellStyle name="Currency 192 2 2 3" xfId="29145"/>
    <cellStyle name="Currency 192 2 3" xfId="21431"/>
    <cellStyle name="Currency 192 2 3 2" xfId="31476"/>
    <cellStyle name="Currency 192 2 4" xfId="26640"/>
    <cellStyle name="Currency 192 3" xfId="9847"/>
    <cellStyle name="Currency 192 3 2" xfId="14451"/>
    <cellStyle name="Currency 192 3 2 2" xfId="28512"/>
    <cellStyle name="Currency 192 3 3" xfId="22021"/>
    <cellStyle name="Currency 192 3 3 2" xfId="32060"/>
    <cellStyle name="Currency 192 3 4" xfId="26007"/>
    <cellStyle name="Currency 192 4" xfId="13136"/>
    <cellStyle name="Currency 192 4 2" xfId="27499"/>
    <cellStyle name="Currency 192 5" xfId="24228"/>
    <cellStyle name="Currency 192 5 2" xfId="34264"/>
    <cellStyle name="Currency 192 6" xfId="25332"/>
    <cellStyle name="Currency 193" xfId="8264"/>
    <cellStyle name="Currency 193 2" xfId="10518"/>
    <cellStyle name="Currency 193 2 2" xfId="15086"/>
    <cellStyle name="Currency 193 2 2 2" xfId="22619"/>
    <cellStyle name="Currency 193 2 2 2 2" xfId="32655"/>
    <cellStyle name="Currency 193 2 2 3" xfId="29147"/>
    <cellStyle name="Currency 193 2 3" xfId="21433"/>
    <cellStyle name="Currency 193 2 3 2" xfId="31478"/>
    <cellStyle name="Currency 193 2 4" xfId="26642"/>
    <cellStyle name="Currency 193 3" xfId="9849"/>
    <cellStyle name="Currency 193 3 2" xfId="14453"/>
    <cellStyle name="Currency 193 3 2 2" xfId="28514"/>
    <cellStyle name="Currency 193 3 3" xfId="22023"/>
    <cellStyle name="Currency 193 3 3 2" xfId="32062"/>
    <cellStyle name="Currency 193 3 4" xfId="26009"/>
    <cellStyle name="Currency 193 4" xfId="13137"/>
    <cellStyle name="Currency 193 4 2" xfId="27500"/>
    <cellStyle name="Currency 193 5" xfId="24230"/>
    <cellStyle name="Currency 193 5 2" xfId="34266"/>
    <cellStyle name="Currency 193 6" xfId="25333"/>
    <cellStyle name="Currency 194" xfId="8265"/>
    <cellStyle name="Currency 194 2" xfId="10520"/>
    <cellStyle name="Currency 194 2 2" xfId="15088"/>
    <cellStyle name="Currency 194 2 2 2" xfId="22621"/>
    <cellStyle name="Currency 194 2 2 2 2" xfId="32657"/>
    <cellStyle name="Currency 194 2 2 3" xfId="29149"/>
    <cellStyle name="Currency 194 2 3" xfId="21435"/>
    <cellStyle name="Currency 194 2 3 2" xfId="31480"/>
    <cellStyle name="Currency 194 2 4" xfId="26644"/>
    <cellStyle name="Currency 194 3" xfId="9851"/>
    <cellStyle name="Currency 194 3 2" xfId="14455"/>
    <cellStyle name="Currency 194 3 2 2" xfId="28516"/>
    <cellStyle name="Currency 194 3 3" xfId="22025"/>
    <cellStyle name="Currency 194 3 3 2" xfId="32064"/>
    <cellStyle name="Currency 194 3 4" xfId="26011"/>
    <cellStyle name="Currency 194 4" xfId="13138"/>
    <cellStyle name="Currency 194 4 2" xfId="27501"/>
    <cellStyle name="Currency 194 5" xfId="24232"/>
    <cellStyle name="Currency 194 5 2" xfId="34268"/>
    <cellStyle name="Currency 194 6" xfId="25334"/>
    <cellStyle name="Currency 195" xfId="8266"/>
    <cellStyle name="Currency 195 2" xfId="10522"/>
    <cellStyle name="Currency 195 2 2" xfId="15090"/>
    <cellStyle name="Currency 195 2 2 2" xfId="22623"/>
    <cellStyle name="Currency 195 2 2 2 2" xfId="32659"/>
    <cellStyle name="Currency 195 2 2 3" xfId="29151"/>
    <cellStyle name="Currency 195 2 3" xfId="21437"/>
    <cellStyle name="Currency 195 2 3 2" xfId="31482"/>
    <cellStyle name="Currency 195 2 4" xfId="26646"/>
    <cellStyle name="Currency 195 3" xfId="9853"/>
    <cellStyle name="Currency 195 3 2" xfId="14457"/>
    <cellStyle name="Currency 195 3 2 2" xfId="28518"/>
    <cellStyle name="Currency 195 3 3" xfId="22027"/>
    <cellStyle name="Currency 195 3 3 2" xfId="32066"/>
    <cellStyle name="Currency 195 3 4" xfId="26013"/>
    <cellStyle name="Currency 195 4" xfId="13139"/>
    <cellStyle name="Currency 195 4 2" xfId="27502"/>
    <cellStyle name="Currency 195 5" xfId="24234"/>
    <cellStyle name="Currency 195 5 2" xfId="34270"/>
    <cellStyle name="Currency 195 6" xfId="25335"/>
    <cellStyle name="Currency 196" xfId="8267"/>
    <cellStyle name="Currency 196 2" xfId="10524"/>
    <cellStyle name="Currency 196 2 2" xfId="15092"/>
    <cellStyle name="Currency 196 2 2 2" xfId="22625"/>
    <cellStyle name="Currency 196 2 2 2 2" xfId="32661"/>
    <cellStyle name="Currency 196 2 2 3" xfId="29153"/>
    <cellStyle name="Currency 196 2 3" xfId="21439"/>
    <cellStyle name="Currency 196 2 3 2" xfId="31484"/>
    <cellStyle name="Currency 196 2 4" xfId="26648"/>
    <cellStyle name="Currency 196 3" xfId="9855"/>
    <cellStyle name="Currency 196 3 2" xfId="14459"/>
    <cellStyle name="Currency 196 3 2 2" xfId="28520"/>
    <cellStyle name="Currency 196 3 3" xfId="22029"/>
    <cellStyle name="Currency 196 3 3 2" xfId="32068"/>
    <cellStyle name="Currency 196 3 4" xfId="26015"/>
    <cellStyle name="Currency 196 4" xfId="13140"/>
    <cellStyle name="Currency 196 4 2" xfId="27503"/>
    <cellStyle name="Currency 196 5" xfId="24236"/>
    <cellStyle name="Currency 196 5 2" xfId="34272"/>
    <cellStyle name="Currency 196 6" xfId="25336"/>
    <cellStyle name="Currency 197" xfId="8268"/>
    <cellStyle name="Currency 197 2" xfId="10528"/>
    <cellStyle name="Currency 197 2 2" xfId="15096"/>
    <cellStyle name="Currency 197 2 2 2" xfId="22629"/>
    <cellStyle name="Currency 197 2 2 2 2" xfId="32665"/>
    <cellStyle name="Currency 197 2 2 3" xfId="29157"/>
    <cellStyle name="Currency 197 2 3" xfId="21443"/>
    <cellStyle name="Currency 197 2 3 2" xfId="31488"/>
    <cellStyle name="Currency 197 2 4" xfId="26652"/>
    <cellStyle name="Currency 197 3" xfId="9859"/>
    <cellStyle name="Currency 197 3 2" xfId="14463"/>
    <cellStyle name="Currency 197 3 2 2" xfId="28524"/>
    <cellStyle name="Currency 197 3 3" xfId="22033"/>
    <cellStyle name="Currency 197 3 3 2" xfId="32072"/>
    <cellStyle name="Currency 197 3 4" xfId="26019"/>
    <cellStyle name="Currency 197 4" xfId="13141"/>
    <cellStyle name="Currency 197 4 2" xfId="27504"/>
    <cellStyle name="Currency 197 5" xfId="24240"/>
    <cellStyle name="Currency 197 5 2" xfId="34276"/>
    <cellStyle name="Currency 197 6" xfId="25337"/>
    <cellStyle name="Currency 198" xfId="8269"/>
    <cellStyle name="Currency 198 2" xfId="10530"/>
    <cellStyle name="Currency 198 2 2" xfId="15098"/>
    <cellStyle name="Currency 198 2 2 2" xfId="22631"/>
    <cellStyle name="Currency 198 2 2 2 2" xfId="32667"/>
    <cellStyle name="Currency 198 2 2 3" xfId="29159"/>
    <cellStyle name="Currency 198 2 3" xfId="21445"/>
    <cellStyle name="Currency 198 2 3 2" xfId="31490"/>
    <cellStyle name="Currency 198 2 4" xfId="26654"/>
    <cellStyle name="Currency 198 3" xfId="9861"/>
    <cellStyle name="Currency 198 3 2" xfId="14465"/>
    <cellStyle name="Currency 198 3 2 2" xfId="28526"/>
    <cellStyle name="Currency 198 3 3" xfId="22035"/>
    <cellStyle name="Currency 198 3 3 2" xfId="32074"/>
    <cellStyle name="Currency 198 3 4" xfId="26021"/>
    <cellStyle name="Currency 198 4" xfId="13142"/>
    <cellStyle name="Currency 198 4 2" xfId="27505"/>
    <cellStyle name="Currency 198 5" xfId="24242"/>
    <cellStyle name="Currency 198 5 2" xfId="34278"/>
    <cellStyle name="Currency 198 6" xfId="25338"/>
    <cellStyle name="Currency 199" xfId="8270"/>
    <cellStyle name="Currency 199 2" xfId="10532"/>
    <cellStyle name="Currency 199 2 2" xfId="15100"/>
    <cellStyle name="Currency 199 2 2 2" xfId="22633"/>
    <cellStyle name="Currency 199 2 2 2 2" xfId="32669"/>
    <cellStyle name="Currency 199 2 2 3" xfId="29161"/>
    <cellStyle name="Currency 199 2 3" xfId="21447"/>
    <cellStyle name="Currency 199 2 3 2" xfId="31492"/>
    <cellStyle name="Currency 199 2 4" xfId="26656"/>
    <cellStyle name="Currency 199 3" xfId="9863"/>
    <cellStyle name="Currency 199 3 2" xfId="14467"/>
    <cellStyle name="Currency 199 3 2 2" xfId="28528"/>
    <cellStyle name="Currency 199 3 3" xfId="22037"/>
    <cellStyle name="Currency 199 3 3 2" xfId="32076"/>
    <cellStyle name="Currency 199 3 4" xfId="26023"/>
    <cellStyle name="Currency 199 4" xfId="13143"/>
    <cellStyle name="Currency 199 4 2" xfId="27506"/>
    <cellStyle name="Currency 199 5" xfId="24244"/>
    <cellStyle name="Currency 199 5 2" xfId="34280"/>
    <cellStyle name="Currency 199 6" xfId="25339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2 4 2" xfId="29623"/>
    <cellStyle name="Currency 2 3" xfId="9"/>
    <cellStyle name="Currency 2 3 2" xfId="10917"/>
    <cellStyle name="Currency 2 3 2 2" xfId="26978"/>
    <cellStyle name="Currency 2 3 3" xfId="24818"/>
    <cellStyle name="Currency 2 4" xfId="15969"/>
    <cellStyle name="Currency 2 4 2" xfId="29624"/>
    <cellStyle name="Currency 20" xfId="8271"/>
    <cellStyle name="Currency 20 2" xfId="10185"/>
    <cellStyle name="Currency 20 2 2" xfId="14753"/>
    <cellStyle name="Currency 20 2 2 2" xfId="22286"/>
    <cellStyle name="Currency 20 2 2 2 2" xfId="32323"/>
    <cellStyle name="Currency 20 2 2 3" xfId="28814"/>
    <cellStyle name="Currency 20 2 3" xfId="21100"/>
    <cellStyle name="Currency 20 2 3 2" xfId="31146"/>
    <cellStyle name="Currency 20 2 4" xfId="26309"/>
    <cellStyle name="Currency 20 3" xfId="9516"/>
    <cellStyle name="Currency 20 3 2" xfId="14120"/>
    <cellStyle name="Currency 20 3 2 2" xfId="28181"/>
    <cellStyle name="Currency 20 3 3" xfId="21690"/>
    <cellStyle name="Currency 20 3 3 2" xfId="31730"/>
    <cellStyle name="Currency 20 3 4" xfId="25676"/>
    <cellStyle name="Currency 20 4" xfId="13144"/>
    <cellStyle name="Currency 20 4 2" xfId="27507"/>
    <cellStyle name="Currency 20 5" xfId="23915"/>
    <cellStyle name="Currency 20 5 2" xfId="33951"/>
    <cellStyle name="Currency 20 6" xfId="25340"/>
    <cellStyle name="Currency 200" xfId="8272"/>
    <cellStyle name="Currency 200 2" xfId="10534"/>
    <cellStyle name="Currency 200 2 2" xfId="15102"/>
    <cellStyle name="Currency 200 2 2 2" xfId="22635"/>
    <cellStyle name="Currency 200 2 2 2 2" xfId="32671"/>
    <cellStyle name="Currency 200 2 2 3" xfId="29163"/>
    <cellStyle name="Currency 200 2 3" xfId="21449"/>
    <cellStyle name="Currency 200 2 3 2" xfId="31494"/>
    <cellStyle name="Currency 200 2 4" xfId="26658"/>
    <cellStyle name="Currency 200 3" xfId="9865"/>
    <cellStyle name="Currency 200 3 2" xfId="14469"/>
    <cellStyle name="Currency 200 3 2 2" xfId="28530"/>
    <cellStyle name="Currency 200 3 3" xfId="22039"/>
    <cellStyle name="Currency 200 3 3 2" xfId="32078"/>
    <cellStyle name="Currency 200 3 4" xfId="26025"/>
    <cellStyle name="Currency 200 4" xfId="13145"/>
    <cellStyle name="Currency 200 4 2" xfId="27508"/>
    <cellStyle name="Currency 200 5" xfId="24246"/>
    <cellStyle name="Currency 200 5 2" xfId="34282"/>
    <cellStyle name="Currency 200 6" xfId="25341"/>
    <cellStyle name="Currency 201" xfId="8273"/>
    <cellStyle name="Currency 201 2" xfId="10536"/>
    <cellStyle name="Currency 201 2 2" xfId="15104"/>
    <cellStyle name="Currency 201 2 2 2" xfId="22637"/>
    <cellStyle name="Currency 201 2 2 2 2" xfId="32673"/>
    <cellStyle name="Currency 201 2 2 3" xfId="29165"/>
    <cellStyle name="Currency 201 2 3" xfId="21451"/>
    <cellStyle name="Currency 201 2 3 2" xfId="31496"/>
    <cellStyle name="Currency 201 2 4" xfId="26660"/>
    <cellStyle name="Currency 201 3" xfId="9867"/>
    <cellStyle name="Currency 201 3 2" xfId="14471"/>
    <cellStyle name="Currency 201 3 2 2" xfId="28532"/>
    <cellStyle name="Currency 201 3 3" xfId="22041"/>
    <cellStyle name="Currency 201 3 3 2" xfId="32080"/>
    <cellStyle name="Currency 201 3 4" xfId="26027"/>
    <cellStyle name="Currency 201 4" xfId="13146"/>
    <cellStyle name="Currency 201 4 2" xfId="27509"/>
    <cellStyle name="Currency 201 5" xfId="24248"/>
    <cellStyle name="Currency 201 5 2" xfId="34284"/>
    <cellStyle name="Currency 201 6" xfId="25342"/>
    <cellStyle name="Currency 202" xfId="8274"/>
    <cellStyle name="Currency 202 2" xfId="10538"/>
    <cellStyle name="Currency 202 2 2" xfId="15106"/>
    <cellStyle name="Currency 202 2 2 2" xfId="22639"/>
    <cellStyle name="Currency 202 2 2 2 2" xfId="32675"/>
    <cellStyle name="Currency 202 2 2 3" xfId="29167"/>
    <cellStyle name="Currency 202 2 3" xfId="21453"/>
    <cellStyle name="Currency 202 2 3 2" xfId="31498"/>
    <cellStyle name="Currency 202 2 4" xfId="26662"/>
    <cellStyle name="Currency 202 3" xfId="9869"/>
    <cellStyle name="Currency 202 3 2" xfId="14473"/>
    <cellStyle name="Currency 202 3 2 2" xfId="28534"/>
    <cellStyle name="Currency 202 3 3" xfId="22043"/>
    <cellStyle name="Currency 202 3 3 2" xfId="32082"/>
    <cellStyle name="Currency 202 3 4" xfId="26029"/>
    <cellStyle name="Currency 202 4" xfId="13147"/>
    <cellStyle name="Currency 202 4 2" xfId="27510"/>
    <cellStyle name="Currency 202 5" xfId="24250"/>
    <cellStyle name="Currency 202 5 2" xfId="34286"/>
    <cellStyle name="Currency 202 6" xfId="25343"/>
    <cellStyle name="Currency 203" xfId="8275"/>
    <cellStyle name="Currency 203 2" xfId="10540"/>
    <cellStyle name="Currency 203 2 2" xfId="15108"/>
    <cellStyle name="Currency 203 2 2 2" xfId="22641"/>
    <cellStyle name="Currency 203 2 2 2 2" xfId="32677"/>
    <cellStyle name="Currency 203 2 2 3" xfId="29169"/>
    <cellStyle name="Currency 203 2 3" xfId="21455"/>
    <cellStyle name="Currency 203 2 3 2" xfId="31500"/>
    <cellStyle name="Currency 203 2 4" xfId="26664"/>
    <cellStyle name="Currency 203 3" xfId="9871"/>
    <cellStyle name="Currency 203 3 2" xfId="14475"/>
    <cellStyle name="Currency 203 3 2 2" xfId="28536"/>
    <cellStyle name="Currency 203 3 3" xfId="22045"/>
    <cellStyle name="Currency 203 3 3 2" xfId="32084"/>
    <cellStyle name="Currency 203 3 4" xfId="26031"/>
    <cellStyle name="Currency 203 4" xfId="13148"/>
    <cellStyle name="Currency 203 4 2" xfId="27511"/>
    <cellStyle name="Currency 203 5" xfId="24252"/>
    <cellStyle name="Currency 203 5 2" xfId="34288"/>
    <cellStyle name="Currency 203 6" xfId="25344"/>
    <cellStyle name="Currency 204" xfId="8276"/>
    <cellStyle name="Currency 204 2" xfId="10542"/>
    <cellStyle name="Currency 204 2 2" xfId="15110"/>
    <cellStyle name="Currency 204 2 2 2" xfId="22643"/>
    <cellStyle name="Currency 204 2 2 2 2" xfId="32679"/>
    <cellStyle name="Currency 204 2 2 3" xfId="29171"/>
    <cellStyle name="Currency 204 2 3" xfId="21457"/>
    <cellStyle name="Currency 204 2 3 2" xfId="31502"/>
    <cellStyle name="Currency 204 2 4" xfId="26666"/>
    <cellStyle name="Currency 204 3" xfId="9873"/>
    <cellStyle name="Currency 204 3 2" xfId="14477"/>
    <cellStyle name="Currency 204 3 2 2" xfId="28538"/>
    <cellStyle name="Currency 204 3 3" xfId="22047"/>
    <cellStyle name="Currency 204 3 3 2" xfId="32086"/>
    <cellStyle name="Currency 204 3 4" xfId="26033"/>
    <cellStyle name="Currency 204 4" xfId="13149"/>
    <cellStyle name="Currency 204 4 2" xfId="27512"/>
    <cellStyle name="Currency 204 5" xfId="24254"/>
    <cellStyle name="Currency 204 5 2" xfId="34290"/>
    <cellStyle name="Currency 204 6" xfId="25345"/>
    <cellStyle name="Currency 205" xfId="8277"/>
    <cellStyle name="Currency 205 2" xfId="10526"/>
    <cellStyle name="Currency 205 2 2" xfId="15094"/>
    <cellStyle name="Currency 205 2 2 2" xfId="22627"/>
    <cellStyle name="Currency 205 2 2 2 2" xfId="32663"/>
    <cellStyle name="Currency 205 2 2 3" xfId="29155"/>
    <cellStyle name="Currency 205 2 3" xfId="21441"/>
    <cellStyle name="Currency 205 2 3 2" xfId="31486"/>
    <cellStyle name="Currency 205 2 4" xfId="26650"/>
    <cellStyle name="Currency 205 3" xfId="9857"/>
    <cellStyle name="Currency 205 3 2" xfId="14461"/>
    <cellStyle name="Currency 205 3 2 2" xfId="28522"/>
    <cellStyle name="Currency 205 3 3" xfId="22031"/>
    <cellStyle name="Currency 205 3 3 2" xfId="32070"/>
    <cellStyle name="Currency 205 3 4" xfId="26017"/>
    <cellStyle name="Currency 205 4" xfId="13150"/>
    <cellStyle name="Currency 205 4 2" xfId="27513"/>
    <cellStyle name="Currency 205 5" xfId="24238"/>
    <cellStyle name="Currency 205 5 2" xfId="34274"/>
    <cellStyle name="Currency 205 6" xfId="25346"/>
    <cellStyle name="Currency 206" xfId="8278"/>
    <cellStyle name="Currency 206 2" xfId="10544"/>
    <cellStyle name="Currency 206 2 2" xfId="15112"/>
    <cellStyle name="Currency 206 2 2 2" xfId="22645"/>
    <cellStyle name="Currency 206 2 2 2 2" xfId="32681"/>
    <cellStyle name="Currency 206 2 2 3" xfId="29173"/>
    <cellStyle name="Currency 206 2 3" xfId="21459"/>
    <cellStyle name="Currency 206 2 3 2" xfId="31504"/>
    <cellStyle name="Currency 206 2 4" xfId="26668"/>
    <cellStyle name="Currency 206 3" xfId="9875"/>
    <cellStyle name="Currency 206 3 2" xfId="14479"/>
    <cellStyle name="Currency 206 3 2 2" xfId="28540"/>
    <cellStyle name="Currency 206 3 3" xfId="22049"/>
    <cellStyle name="Currency 206 3 3 2" xfId="32088"/>
    <cellStyle name="Currency 206 3 4" xfId="26035"/>
    <cellStyle name="Currency 206 4" xfId="13151"/>
    <cellStyle name="Currency 206 4 2" xfId="27514"/>
    <cellStyle name="Currency 206 5" xfId="24256"/>
    <cellStyle name="Currency 206 5 2" xfId="34292"/>
    <cellStyle name="Currency 206 6" xfId="25347"/>
    <cellStyle name="Currency 207" xfId="8279"/>
    <cellStyle name="Currency 207 2" xfId="10546"/>
    <cellStyle name="Currency 207 2 2" xfId="15114"/>
    <cellStyle name="Currency 207 2 2 2" xfId="22647"/>
    <cellStyle name="Currency 207 2 2 2 2" xfId="32683"/>
    <cellStyle name="Currency 207 2 2 3" xfId="29175"/>
    <cellStyle name="Currency 207 2 3" xfId="21461"/>
    <cellStyle name="Currency 207 2 3 2" xfId="31506"/>
    <cellStyle name="Currency 207 2 4" xfId="26670"/>
    <cellStyle name="Currency 207 3" xfId="9877"/>
    <cellStyle name="Currency 207 3 2" xfId="14481"/>
    <cellStyle name="Currency 207 3 2 2" xfId="28542"/>
    <cellStyle name="Currency 207 3 3" xfId="22051"/>
    <cellStyle name="Currency 207 3 3 2" xfId="32090"/>
    <cellStyle name="Currency 207 3 4" xfId="26037"/>
    <cellStyle name="Currency 207 4" xfId="13152"/>
    <cellStyle name="Currency 207 4 2" xfId="27515"/>
    <cellStyle name="Currency 207 5" xfId="24258"/>
    <cellStyle name="Currency 207 5 2" xfId="34294"/>
    <cellStyle name="Currency 207 6" xfId="25348"/>
    <cellStyle name="Currency 208" xfId="8280"/>
    <cellStyle name="Currency 208 2" xfId="10548"/>
    <cellStyle name="Currency 208 2 2" xfId="15116"/>
    <cellStyle name="Currency 208 2 2 2" xfId="22649"/>
    <cellStyle name="Currency 208 2 2 2 2" xfId="32685"/>
    <cellStyle name="Currency 208 2 2 3" xfId="29177"/>
    <cellStyle name="Currency 208 2 3" xfId="21463"/>
    <cellStyle name="Currency 208 2 3 2" xfId="31508"/>
    <cellStyle name="Currency 208 2 4" xfId="26672"/>
    <cellStyle name="Currency 208 3" xfId="9879"/>
    <cellStyle name="Currency 208 3 2" xfId="14483"/>
    <cellStyle name="Currency 208 3 2 2" xfId="28544"/>
    <cellStyle name="Currency 208 3 3" xfId="22053"/>
    <cellStyle name="Currency 208 3 3 2" xfId="32092"/>
    <cellStyle name="Currency 208 3 4" xfId="26039"/>
    <cellStyle name="Currency 208 4" xfId="13153"/>
    <cellStyle name="Currency 208 4 2" xfId="27516"/>
    <cellStyle name="Currency 208 5" xfId="24260"/>
    <cellStyle name="Currency 208 5 2" xfId="34296"/>
    <cellStyle name="Currency 208 6" xfId="25349"/>
    <cellStyle name="Currency 209" xfId="8281"/>
    <cellStyle name="Currency 209 2" xfId="10550"/>
    <cellStyle name="Currency 209 2 2" xfId="15118"/>
    <cellStyle name="Currency 209 2 2 2" xfId="22651"/>
    <cellStyle name="Currency 209 2 2 2 2" xfId="32687"/>
    <cellStyle name="Currency 209 2 2 3" xfId="29179"/>
    <cellStyle name="Currency 209 2 3" xfId="21465"/>
    <cellStyle name="Currency 209 2 3 2" xfId="31510"/>
    <cellStyle name="Currency 209 2 4" xfId="26674"/>
    <cellStyle name="Currency 209 3" xfId="9881"/>
    <cellStyle name="Currency 209 3 2" xfId="14485"/>
    <cellStyle name="Currency 209 3 2 2" xfId="28546"/>
    <cellStyle name="Currency 209 3 3" xfId="22055"/>
    <cellStyle name="Currency 209 3 3 2" xfId="32094"/>
    <cellStyle name="Currency 209 3 4" xfId="26041"/>
    <cellStyle name="Currency 209 4" xfId="13154"/>
    <cellStyle name="Currency 209 4 2" xfId="27517"/>
    <cellStyle name="Currency 209 5" xfId="24262"/>
    <cellStyle name="Currency 209 5 2" xfId="34298"/>
    <cellStyle name="Currency 209 6" xfId="25350"/>
    <cellStyle name="Currency 21" xfId="8282"/>
    <cellStyle name="Currency 21 2" xfId="10187"/>
    <cellStyle name="Currency 21 2 2" xfId="14755"/>
    <cellStyle name="Currency 21 2 2 2" xfId="22288"/>
    <cellStyle name="Currency 21 2 2 2 2" xfId="32325"/>
    <cellStyle name="Currency 21 2 2 3" xfId="28816"/>
    <cellStyle name="Currency 21 2 3" xfId="21102"/>
    <cellStyle name="Currency 21 2 3 2" xfId="31148"/>
    <cellStyle name="Currency 21 2 4" xfId="26311"/>
    <cellStyle name="Currency 21 3" xfId="9518"/>
    <cellStyle name="Currency 21 3 2" xfId="14122"/>
    <cellStyle name="Currency 21 3 2 2" xfId="28183"/>
    <cellStyle name="Currency 21 3 3" xfId="21692"/>
    <cellStyle name="Currency 21 3 3 2" xfId="31732"/>
    <cellStyle name="Currency 21 3 4" xfId="25678"/>
    <cellStyle name="Currency 21 4" xfId="13155"/>
    <cellStyle name="Currency 21 4 2" xfId="27518"/>
    <cellStyle name="Currency 21 5" xfId="23917"/>
    <cellStyle name="Currency 21 5 2" xfId="33953"/>
    <cellStyle name="Currency 21 6" xfId="25351"/>
    <cellStyle name="Currency 210" xfId="8283"/>
    <cellStyle name="Currency 210 2" xfId="10552"/>
    <cellStyle name="Currency 210 2 2" xfId="15120"/>
    <cellStyle name="Currency 210 2 2 2" xfId="22653"/>
    <cellStyle name="Currency 210 2 2 2 2" xfId="32689"/>
    <cellStyle name="Currency 210 2 2 3" xfId="29181"/>
    <cellStyle name="Currency 210 2 3" xfId="21467"/>
    <cellStyle name="Currency 210 2 3 2" xfId="31512"/>
    <cellStyle name="Currency 210 2 4" xfId="26676"/>
    <cellStyle name="Currency 210 3" xfId="9883"/>
    <cellStyle name="Currency 210 3 2" xfId="14487"/>
    <cellStyle name="Currency 210 3 2 2" xfId="28548"/>
    <cellStyle name="Currency 210 3 3" xfId="22057"/>
    <cellStyle name="Currency 210 3 3 2" xfId="32096"/>
    <cellStyle name="Currency 210 3 4" xfId="26043"/>
    <cellStyle name="Currency 210 4" xfId="13156"/>
    <cellStyle name="Currency 210 4 2" xfId="27519"/>
    <cellStyle name="Currency 210 5" xfId="24264"/>
    <cellStyle name="Currency 210 5 2" xfId="34300"/>
    <cellStyle name="Currency 210 6" xfId="25352"/>
    <cellStyle name="Currency 211" xfId="8284"/>
    <cellStyle name="Currency 211 2" xfId="10554"/>
    <cellStyle name="Currency 211 2 2" xfId="15122"/>
    <cellStyle name="Currency 211 2 2 2" xfId="22655"/>
    <cellStyle name="Currency 211 2 2 2 2" xfId="32691"/>
    <cellStyle name="Currency 211 2 2 3" xfId="29183"/>
    <cellStyle name="Currency 211 2 3" xfId="21469"/>
    <cellStyle name="Currency 211 2 3 2" xfId="31514"/>
    <cellStyle name="Currency 211 2 4" xfId="26678"/>
    <cellStyle name="Currency 211 3" xfId="9885"/>
    <cellStyle name="Currency 211 3 2" xfId="14489"/>
    <cellStyle name="Currency 211 3 2 2" xfId="28550"/>
    <cellStyle name="Currency 211 3 3" xfId="22059"/>
    <cellStyle name="Currency 211 3 3 2" xfId="32098"/>
    <cellStyle name="Currency 211 3 4" xfId="26045"/>
    <cellStyle name="Currency 211 4" xfId="13157"/>
    <cellStyle name="Currency 211 4 2" xfId="27520"/>
    <cellStyle name="Currency 211 5" xfId="24266"/>
    <cellStyle name="Currency 211 5 2" xfId="34302"/>
    <cellStyle name="Currency 211 6" xfId="25353"/>
    <cellStyle name="Currency 212" xfId="8285"/>
    <cellStyle name="Currency 212 2" xfId="10556"/>
    <cellStyle name="Currency 212 2 2" xfId="15124"/>
    <cellStyle name="Currency 212 2 2 2" xfId="22657"/>
    <cellStyle name="Currency 212 2 2 2 2" xfId="32693"/>
    <cellStyle name="Currency 212 2 2 3" xfId="29185"/>
    <cellStyle name="Currency 212 2 3" xfId="21471"/>
    <cellStyle name="Currency 212 2 3 2" xfId="31516"/>
    <cellStyle name="Currency 212 2 4" xfId="26680"/>
    <cellStyle name="Currency 212 3" xfId="9887"/>
    <cellStyle name="Currency 212 3 2" xfId="14491"/>
    <cellStyle name="Currency 212 3 2 2" xfId="28552"/>
    <cellStyle name="Currency 212 3 3" xfId="22061"/>
    <cellStyle name="Currency 212 3 3 2" xfId="32100"/>
    <cellStyle name="Currency 212 3 4" xfId="26047"/>
    <cellStyle name="Currency 212 4" xfId="13158"/>
    <cellStyle name="Currency 212 4 2" xfId="27521"/>
    <cellStyle name="Currency 212 5" xfId="24268"/>
    <cellStyle name="Currency 212 5 2" xfId="34304"/>
    <cellStyle name="Currency 212 6" xfId="25354"/>
    <cellStyle name="Currency 213" xfId="8286"/>
    <cellStyle name="Currency 213 2" xfId="10558"/>
    <cellStyle name="Currency 213 2 2" xfId="15126"/>
    <cellStyle name="Currency 213 2 2 2" xfId="22659"/>
    <cellStyle name="Currency 213 2 2 2 2" xfId="32695"/>
    <cellStyle name="Currency 213 2 2 3" xfId="29187"/>
    <cellStyle name="Currency 213 2 3" xfId="21473"/>
    <cellStyle name="Currency 213 2 3 2" xfId="31518"/>
    <cellStyle name="Currency 213 2 4" xfId="26682"/>
    <cellStyle name="Currency 213 3" xfId="9889"/>
    <cellStyle name="Currency 213 3 2" xfId="14493"/>
    <cellStyle name="Currency 213 3 2 2" xfId="28554"/>
    <cellStyle name="Currency 213 3 3" xfId="22063"/>
    <cellStyle name="Currency 213 3 3 2" xfId="32102"/>
    <cellStyle name="Currency 213 3 4" xfId="26049"/>
    <cellStyle name="Currency 213 4" xfId="13159"/>
    <cellStyle name="Currency 213 4 2" xfId="27522"/>
    <cellStyle name="Currency 213 5" xfId="24270"/>
    <cellStyle name="Currency 213 5 2" xfId="34306"/>
    <cellStyle name="Currency 213 6" xfId="25355"/>
    <cellStyle name="Currency 214" xfId="8287"/>
    <cellStyle name="Currency 214 2" xfId="10560"/>
    <cellStyle name="Currency 214 2 2" xfId="15128"/>
    <cellStyle name="Currency 214 2 2 2" xfId="22661"/>
    <cellStyle name="Currency 214 2 2 2 2" xfId="32697"/>
    <cellStyle name="Currency 214 2 2 3" xfId="29189"/>
    <cellStyle name="Currency 214 2 3" xfId="21475"/>
    <cellStyle name="Currency 214 2 3 2" xfId="31520"/>
    <cellStyle name="Currency 214 2 4" xfId="26684"/>
    <cellStyle name="Currency 214 3" xfId="9891"/>
    <cellStyle name="Currency 214 3 2" xfId="14495"/>
    <cellStyle name="Currency 214 3 2 2" xfId="28556"/>
    <cellStyle name="Currency 214 3 3" xfId="22065"/>
    <cellStyle name="Currency 214 3 3 2" xfId="32104"/>
    <cellStyle name="Currency 214 3 4" xfId="26051"/>
    <cellStyle name="Currency 214 4" xfId="13160"/>
    <cellStyle name="Currency 214 4 2" xfId="27523"/>
    <cellStyle name="Currency 214 5" xfId="24272"/>
    <cellStyle name="Currency 214 5 2" xfId="34308"/>
    <cellStyle name="Currency 214 6" xfId="25356"/>
    <cellStyle name="Currency 215" xfId="8288"/>
    <cellStyle name="Currency 215 2" xfId="10313"/>
    <cellStyle name="Currency 215 2 2" xfId="14881"/>
    <cellStyle name="Currency 215 2 2 2" xfId="22414"/>
    <cellStyle name="Currency 215 2 2 2 2" xfId="32450"/>
    <cellStyle name="Currency 215 2 2 3" xfId="28942"/>
    <cellStyle name="Currency 215 2 3" xfId="21228"/>
    <cellStyle name="Currency 215 2 3 2" xfId="31273"/>
    <cellStyle name="Currency 215 2 4" xfId="26437"/>
    <cellStyle name="Currency 215 3" xfId="9644"/>
    <cellStyle name="Currency 215 3 2" xfId="14248"/>
    <cellStyle name="Currency 215 3 2 2" xfId="28309"/>
    <cellStyle name="Currency 215 3 3" xfId="21818"/>
    <cellStyle name="Currency 215 3 3 2" xfId="31857"/>
    <cellStyle name="Currency 215 3 4" xfId="25804"/>
    <cellStyle name="Currency 215 4" xfId="13161"/>
    <cellStyle name="Currency 215 4 2" xfId="27524"/>
    <cellStyle name="Currency 215 5" xfId="24024"/>
    <cellStyle name="Currency 215 5 2" xfId="34060"/>
    <cellStyle name="Currency 215 6" xfId="25357"/>
    <cellStyle name="Currency 216" xfId="8289"/>
    <cellStyle name="Currency 216 2" xfId="10562"/>
    <cellStyle name="Currency 216 2 2" xfId="15130"/>
    <cellStyle name="Currency 216 2 2 2" xfId="22663"/>
    <cellStyle name="Currency 216 2 2 2 2" xfId="32699"/>
    <cellStyle name="Currency 216 2 2 3" xfId="29191"/>
    <cellStyle name="Currency 216 2 3" xfId="21477"/>
    <cellStyle name="Currency 216 2 3 2" xfId="31522"/>
    <cellStyle name="Currency 216 2 4" xfId="26686"/>
    <cellStyle name="Currency 216 3" xfId="9893"/>
    <cellStyle name="Currency 216 3 2" xfId="14497"/>
    <cellStyle name="Currency 216 3 2 2" xfId="28558"/>
    <cellStyle name="Currency 216 3 3" xfId="22067"/>
    <cellStyle name="Currency 216 3 3 2" xfId="32106"/>
    <cellStyle name="Currency 216 3 4" xfId="26053"/>
    <cellStyle name="Currency 216 4" xfId="13162"/>
    <cellStyle name="Currency 216 4 2" xfId="27525"/>
    <cellStyle name="Currency 216 5" xfId="24274"/>
    <cellStyle name="Currency 216 5 2" xfId="34310"/>
    <cellStyle name="Currency 216 6" xfId="25358"/>
    <cellStyle name="Currency 217" xfId="8290"/>
    <cellStyle name="Currency 217 2" xfId="10564"/>
    <cellStyle name="Currency 217 2 2" xfId="15132"/>
    <cellStyle name="Currency 217 2 2 2" xfId="22665"/>
    <cellStyle name="Currency 217 2 2 2 2" xfId="32701"/>
    <cellStyle name="Currency 217 2 2 3" xfId="29193"/>
    <cellStyle name="Currency 217 2 3" xfId="21479"/>
    <cellStyle name="Currency 217 2 3 2" xfId="31524"/>
    <cellStyle name="Currency 217 2 4" xfId="26688"/>
    <cellStyle name="Currency 217 3" xfId="9895"/>
    <cellStyle name="Currency 217 3 2" xfId="14499"/>
    <cellStyle name="Currency 217 3 2 2" xfId="28560"/>
    <cellStyle name="Currency 217 3 3" xfId="22069"/>
    <cellStyle name="Currency 217 3 3 2" xfId="32108"/>
    <cellStyle name="Currency 217 3 4" xfId="26055"/>
    <cellStyle name="Currency 217 4" xfId="13163"/>
    <cellStyle name="Currency 217 4 2" xfId="27526"/>
    <cellStyle name="Currency 217 5" xfId="24276"/>
    <cellStyle name="Currency 217 5 2" xfId="34312"/>
    <cellStyle name="Currency 217 6" xfId="25359"/>
    <cellStyle name="Currency 218" xfId="8291"/>
    <cellStyle name="Currency 218 2" xfId="10566"/>
    <cellStyle name="Currency 218 2 2" xfId="15134"/>
    <cellStyle name="Currency 218 2 2 2" xfId="22667"/>
    <cellStyle name="Currency 218 2 2 2 2" xfId="32703"/>
    <cellStyle name="Currency 218 2 2 3" xfId="29195"/>
    <cellStyle name="Currency 218 2 3" xfId="21481"/>
    <cellStyle name="Currency 218 2 3 2" xfId="31526"/>
    <cellStyle name="Currency 218 2 4" xfId="26690"/>
    <cellStyle name="Currency 218 3" xfId="9897"/>
    <cellStyle name="Currency 218 3 2" xfId="14501"/>
    <cellStyle name="Currency 218 3 2 2" xfId="28562"/>
    <cellStyle name="Currency 218 3 3" xfId="22071"/>
    <cellStyle name="Currency 218 3 3 2" xfId="32110"/>
    <cellStyle name="Currency 218 3 4" xfId="26057"/>
    <cellStyle name="Currency 218 4" xfId="13164"/>
    <cellStyle name="Currency 218 4 2" xfId="27527"/>
    <cellStyle name="Currency 218 5" xfId="24278"/>
    <cellStyle name="Currency 218 5 2" xfId="34314"/>
    <cellStyle name="Currency 218 6" xfId="25360"/>
    <cellStyle name="Currency 219" xfId="8292"/>
    <cellStyle name="Currency 219 2" xfId="10568"/>
    <cellStyle name="Currency 219 2 2" xfId="15136"/>
    <cellStyle name="Currency 219 2 2 2" xfId="22669"/>
    <cellStyle name="Currency 219 2 2 2 2" xfId="32705"/>
    <cellStyle name="Currency 219 2 2 3" xfId="29197"/>
    <cellStyle name="Currency 219 2 3" xfId="21483"/>
    <cellStyle name="Currency 219 2 3 2" xfId="31528"/>
    <cellStyle name="Currency 219 2 4" xfId="26692"/>
    <cellStyle name="Currency 219 3" xfId="9899"/>
    <cellStyle name="Currency 219 3 2" xfId="14503"/>
    <cellStyle name="Currency 219 3 2 2" xfId="28564"/>
    <cellStyle name="Currency 219 3 3" xfId="22073"/>
    <cellStyle name="Currency 219 3 3 2" xfId="32112"/>
    <cellStyle name="Currency 219 3 4" xfId="26059"/>
    <cellStyle name="Currency 219 4" xfId="13165"/>
    <cellStyle name="Currency 219 4 2" xfId="27528"/>
    <cellStyle name="Currency 219 5" xfId="24280"/>
    <cellStyle name="Currency 219 5 2" xfId="34316"/>
    <cellStyle name="Currency 219 6" xfId="25361"/>
    <cellStyle name="Currency 22" xfId="8293"/>
    <cellStyle name="Currency 22 2" xfId="10165"/>
    <cellStyle name="Currency 22 2 2" xfId="14733"/>
    <cellStyle name="Currency 22 2 2 2" xfId="22266"/>
    <cellStyle name="Currency 22 2 2 2 2" xfId="32303"/>
    <cellStyle name="Currency 22 2 2 3" xfId="28794"/>
    <cellStyle name="Currency 22 2 3" xfId="21080"/>
    <cellStyle name="Currency 22 2 3 2" xfId="31126"/>
    <cellStyle name="Currency 22 2 4" xfId="26289"/>
    <cellStyle name="Currency 22 3" xfId="9492"/>
    <cellStyle name="Currency 22 3 2" xfId="14100"/>
    <cellStyle name="Currency 22 3 2 2" xfId="28161"/>
    <cellStyle name="Currency 22 3 3" xfId="21670"/>
    <cellStyle name="Currency 22 3 3 2" xfId="31710"/>
    <cellStyle name="Currency 22 3 4" xfId="25656"/>
    <cellStyle name="Currency 22 4" xfId="13166"/>
    <cellStyle name="Currency 22 4 2" xfId="27529"/>
    <cellStyle name="Currency 22 5" xfId="23895"/>
    <cellStyle name="Currency 22 5 2" xfId="33931"/>
    <cellStyle name="Currency 22 6" xfId="25362"/>
    <cellStyle name="Currency 220" xfId="8294"/>
    <cellStyle name="Currency 220 2" xfId="10570"/>
    <cellStyle name="Currency 220 2 2" xfId="15138"/>
    <cellStyle name="Currency 220 2 2 2" xfId="22671"/>
    <cellStyle name="Currency 220 2 2 2 2" xfId="32707"/>
    <cellStyle name="Currency 220 2 2 3" xfId="29199"/>
    <cellStyle name="Currency 220 2 3" xfId="21485"/>
    <cellStyle name="Currency 220 2 3 2" xfId="31530"/>
    <cellStyle name="Currency 220 2 4" xfId="26694"/>
    <cellStyle name="Currency 220 3" xfId="9901"/>
    <cellStyle name="Currency 220 3 2" xfId="14505"/>
    <cellStyle name="Currency 220 3 2 2" xfId="28566"/>
    <cellStyle name="Currency 220 3 3" xfId="22075"/>
    <cellStyle name="Currency 220 3 3 2" xfId="32114"/>
    <cellStyle name="Currency 220 3 4" xfId="26061"/>
    <cellStyle name="Currency 220 4" xfId="13167"/>
    <cellStyle name="Currency 220 4 2" xfId="27530"/>
    <cellStyle name="Currency 220 5" xfId="24282"/>
    <cellStyle name="Currency 220 5 2" xfId="34318"/>
    <cellStyle name="Currency 220 6" xfId="25363"/>
    <cellStyle name="Currency 221" xfId="8295"/>
    <cellStyle name="Currency 221 2" xfId="10572"/>
    <cellStyle name="Currency 221 2 2" xfId="15140"/>
    <cellStyle name="Currency 221 2 2 2" xfId="22673"/>
    <cellStyle name="Currency 221 2 2 2 2" xfId="32709"/>
    <cellStyle name="Currency 221 2 2 3" xfId="29201"/>
    <cellStyle name="Currency 221 2 3" xfId="21487"/>
    <cellStyle name="Currency 221 2 3 2" xfId="31532"/>
    <cellStyle name="Currency 221 2 4" xfId="26696"/>
    <cellStyle name="Currency 221 3" xfId="9903"/>
    <cellStyle name="Currency 221 3 2" xfId="14507"/>
    <cellStyle name="Currency 221 3 2 2" xfId="28568"/>
    <cellStyle name="Currency 221 3 3" xfId="22077"/>
    <cellStyle name="Currency 221 3 3 2" xfId="32116"/>
    <cellStyle name="Currency 221 3 4" xfId="26063"/>
    <cellStyle name="Currency 221 4" xfId="13168"/>
    <cellStyle name="Currency 221 4 2" xfId="27531"/>
    <cellStyle name="Currency 221 5" xfId="24284"/>
    <cellStyle name="Currency 221 5 2" xfId="34320"/>
    <cellStyle name="Currency 221 6" xfId="25364"/>
    <cellStyle name="Currency 222" xfId="8296"/>
    <cellStyle name="Currency 222 2" xfId="10574"/>
    <cellStyle name="Currency 222 2 2" xfId="15142"/>
    <cellStyle name="Currency 222 2 2 2" xfId="22675"/>
    <cellStyle name="Currency 222 2 2 2 2" xfId="32711"/>
    <cellStyle name="Currency 222 2 2 3" xfId="29203"/>
    <cellStyle name="Currency 222 2 3" xfId="21489"/>
    <cellStyle name="Currency 222 2 3 2" xfId="31534"/>
    <cellStyle name="Currency 222 2 4" xfId="26698"/>
    <cellStyle name="Currency 222 3" xfId="9905"/>
    <cellStyle name="Currency 222 3 2" xfId="14509"/>
    <cellStyle name="Currency 222 3 2 2" xfId="28570"/>
    <cellStyle name="Currency 222 3 3" xfId="22079"/>
    <cellStyle name="Currency 222 3 3 2" xfId="32118"/>
    <cellStyle name="Currency 222 3 4" xfId="26065"/>
    <cellStyle name="Currency 222 4" xfId="13169"/>
    <cellStyle name="Currency 222 4 2" xfId="27532"/>
    <cellStyle name="Currency 222 5" xfId="24286"/>
    <cellStyle name="Currency 222 5 2" xfId="34322"/>
    <cellStyle name="Currency 222 6" xfId="25365"/>
    <cellStyle name="Currency 223" xfId="8297"/>
    <cellStyle name="Currency 223 2" xfId="10576"/>
    <cellStyle name="Currency 223 2 2" xfId="15144"/>
    <cellStyle name="Currency 223 2 2 2" xfId="22677"/>
    <cellStyle name="Currency 223 2 2 2 2" xfId="32713"/>
    <cellStyle name="Currency 223 2 2 3" xfId="29205"/>
    <cellStyle name="Currency 223 2 3" xfId="21491"/>
    <cellStyle name="Currency 223 2 3 2" xfId="31536"/>
    <cellStyle name="Currency 223 2 4" xfId="26700"/>
    <cellStyle name="Currency 223 3" xfId="9907"/>
    <cellStyle name="Currency 223 3 2" xfId="14511"/>
    <cellStyle name="Currency 223 3 2 2" xfId="28572"/>
    <cellStyle name="Currency 223 3 3" xfId="22081"/>
    <cellStyle name="Currency 223 3 3 2" xfId="32120"/>
    <cellStyle name="Currency 223 3 4" xfId="26067"/>
    <cellStyle name="Currency 223 4" xfId="13170"/>
    <cellStyle name="Currency 223 4 2" xfId="27533"/>
    <cellStyle name="Currency 223 5" xfId="24288"/>
    <cellStyle name="Currency 223 5 2" xfId="34324"/>
    <cellStyle name="Currency 223 6" xfId="25366"/>
    <cellStyle name="Currency 224" xfId="8298"/>
    <cellStyle name="Currency 224 2" xfId="10578"/>
    <cellStyle name="Currency 224 2 2" xfId="15146"/>
    <cellStyle name="Currency 224 2 2 2" xfId="22679"/>
    <cellStyle name="Currency 224 2 2 2 2" xfId="32715"/>
    <cellStyle name="Currency 224 2 2 3" xfId="29207"/>
    <cellStyle name="Currency 224 2 3" xfId="21493"/>
    <cellStyle name="Currency 224 2 3 2" xfId="31538"/>
    <cellStyle name="Currency 224 2 4" xfId="26702"/>
    <cellStyle name="Currency 224 3" xfId="9909"/>
    <cellStyle name="Currency 224 3 2" xfId="14513"/>
    <cellStyle name="Currency 224 3 2 2" xfId="28574"/>
    <cellStyle name="Currency 224 3 3" xfId="22083"/>
    <cellStyle name="Currency 224 3 3 2" xfId="32122"/>
    <cellStyle name="Currency 224 3 4" xfId="26069"/>
    <cellStyle name="Currency 224 4" xfId="13171"/>
    <cellStyle name="Currency 224 4 2" xfId="27534"/>
    <cellStyle name="Currency 224 5" xfId="24290"/>
    <cellStyle name="Currency 224 5 2" xfId="34326"/>
    <cellStyle name="Currency 224 6" xfId="25367"/>
    <cellStyle name="Currency 225" xfId="8299"/>
    <cellStyle name="Currency 225 2" xfId="10580"/>
    <cellStyle name="Currency 225 2 2" xfId="15148"/>
    <cellStyle name="Currency 225 2 2 2" xfId="22681"/>
    <cellStyle name="Currency 225 2 2 2 2" xfId="32717"/>
    <cellStyle name="Currency 225 2 2 3" xfId="29209"/>
    <cellStyle name="Currency 225 2 3" xfId="21495"/>
    <cellStyle name="Currency 225 2 3 2" xfId="31540"/>
    <cellStyle name="Currency 225 2 4" xfId="26704"/>
    <cellStyle name="Currency 225 3" xfId="9911"/>
    <cellStyle name="Currency 225 3 2" xfId="14515"/>
    <cellStyle name="Currency 225 3 2 2" xfId="28576"/>
    <cellStyle name="Currency 225 3 3" xfId="22085"/>
    <cellStyle name="Currency 225 3 3 2" xfId="32124"/>
    <cellStyle name="Currency 225 3 4" xfId="26071"/>
    <cellStyle name="Currency 225 4" xfId="13172"/>
    <cellStyle name="Currency 225 4 2" xfId="27535"/>
    <cellStyle name="Currency 225 5" xfId="24292"/>
    <cellStyle name="Currency 225 5 2" xfId="34328"/>
    <cellStyle name="Currency 225 6" xfId="25368"/>
    <cellStyle name="Currency 226" xfId="8300"/>
    <cellStyle name="Currency 226 2" xfId="10582"/>
    <cellStyle name="Currency 226 2 2" xfId="15150"/>
    <cellStyle name="Currency 226 2 2 2" xfId="22683"/>
    <cellStyle name="Currency 226 2 2 2 2" xfId="32719"/>
    <cellStyle name="Currency 226 2 2 3" xfId="29211"/>
    <cellStyle name="Currency 226 2 3" xfId="21497"/>
    <cellStyle name="Currency 226 2 3 2" xfId="31542"/>
    <cellStyle name="Currency 226 2 4" xfId="26706"/>
    <cellStyle name="Currency 226 3" xfId="9913"/>
    <cellStyle name="Currency 226 3 2" xfId="14517"/>
    <cellStyle name="Currency 226 3 2 2" xfId="28578"/>
    <cellStyle name="Currency 226 3 3" xfId="22087"/>
    <cellStyle name="Currency 226 3 3 2" xfId="32126"/>
    <cellStyle name="Currency 226 3 4" xfId="26073"/>
    <cellStyle name="Currency 226 4" xfId="13173"/>
    <cellStyle name="Currency 226 4 2" xfId="27536"/>
    <cellStyle name="Currency 226 5" xfId="24294"/>
    <cellStyle name="Currency 226 5 2" xfId="34330"/>
    <cellStyle name="Currency 226 6" xfId="25369"/>
    <cellStyle name="Currency 227" xfId="8301"/>
    <cellStyle name="Currency 227 2" xfId="10584"/>
    <cellStyle name="Currency 227 2 2" xfId="15152"/>
    <cellStyle name="Currency 227 2 2 2" xfId="22685"/>
    <cellStyle name="Currency 227 2 2 2 2" xfId="32721"/>
    <cellStyle name="Currency 227 2 2 3" xfId="29213"/>
    <cellStyle name="Currency 227 2 3" xfId="21499"/>
    <cellStyle name="Currency 227 2 3 2" xfId="31544"/>
    <cellStyle name="Currency 227 2 4" xfId="26708"/>
    <cellStyle name="Currency 227 3" xfId="9915"/>
    <cellStyle name="Currency 227 3 2" xfId="14519"/>
    <cellStyle name="Currency 227 3 2 2" xfId="28580"/>
    <cellStyle name="Currency 227 3 3" xfId="22089"/>
    <cellStyle name="Currency 227 3 3 2" xfId="32128"/>
    <cellStyle name="Currency 227 3 4" xfId="26075"/>
    <cellStyle name="Currency 227 4" xfId="13174"/>
    <cellStyle name="Currency 227 4 2" xfId="27537"/>
    <cellStyle name="Currency 227 5" xfId="24296"/>
    <cellStyle name="Currency 227 5 2" xfId="34332"/>
    <cellStyle name="Currency 227 6" xfId="25370"/>
    <cellStyle name="Currency 228" xfId="8302"/>
    <cellStyle name="Currency 228 2" xfId="10586"/>
    <cellStyle name="Currency 228 2 2" xfId="15154"/>
    <cellStyle name="Currency 228 2 2 2" xfId="22687"/>
    <cellStyle name="Currency 228 2 2 2 2" xfId="32723"/>
    <cellStyle name="Currency 228 2 2 3" xfId="29215"/>
    <cellStyle name="Currency 228 2 3" xfId="21501"/>
    <cellStyle name="Currency 228 2 3 2" xfId="31546"/>
    <cellStyle name="Currency 228 2 4" xfId="26710"/>
    <cellStyle name="Currency 228 3" xfId="9917"/>
    <cellStyle name="Currency 228 3 2" xfId="14521"/>
    <cellStyle name="Currency 228 3 2 2" xfId="28582"/>
    <cellStyle name="Currency 228 3 3" xfId="22091"/>
    <cellStyle name="Currency 228 3 3 2" xfId="32130"/>
    <cellStyle name="Currency 228 3 4" xfId="26077"/>
    <cellStyle name="Currency 228 4" xfId="13175"/>
    <cellStyle name="Currency 228 4 2" xfId="27538"/>
    <cellStyle name="Currency 228 5" xfId="24298"/>
    <cellStyle name="Currency 228 5 2" xfId="34334"/>
    <cellStyle name="Currency 228 6" xfId="25371"/>
    <cellStyle name="Currency 229" xfId="8303"/>
    <cellStyle name="Currency 229 2" xfId="10588"/>
    <cellStyle name="Currency 229 2 2" xfId="15156"/>
    <cellStyle name="Currency 229 2 2 2" xfId="22689"/>
    <cellStyle name="Currency 229 2 2 2 2" xfId="32725"/>
    <cellStyle name="Currency 229 2 2 3" xfId="29217"/>
    <cellStyle name="Currency 229 2 3" xfId="21503"/>
    <cellStyle name="Currency 229 2 3 2" xfId="31548"/>
    <cellStyle name="Currency 229 2 4" xfId="26712"/>
    <cellStyle name="Currency 229 3" xfId="9919"/>
    <cellStyle name="Currency 229 3 2" xfId="14523"/>
    <cellStyle name="Currency 229 3 2 2" xfId="28584"/>
    <cellStyle name="Currency 229 3 3" xfId="22093"/>
    <cellStyle name="Currency 229 3 3 2" xfId="32132"/>
    <cellStyle name="Currency 229 3 4" xfId="26079"/>
    <cellStyle name="Currency 229 4" xfId="13176"/>
    <cellStyle name="Currency 229 4 2" xfId="27539"/>
    <cellStyle name="Currency 229 5" xfId="24300"/>
    <cellStyle name="Currency 229 5 2" xfId="34336"/>
    <cellStyle name="Currency 229 6" xfId="25372"/>
    <cellStyle name="Currency 23" xfId="8304"/>
    <cellStyle name="Currency 23 2" xfId="10189"/>
    <cellStyle name="Currency 23 2 2" xfId="14757"/>
    <cellStyle name="Currency 23 2 2 2" xfId="22290"/>
    <cellStyle name="Currency 23 2 2 2 2" xfId="32327"/>
    <cellStyle name="Currency 23 2 2 3" xfId="28818"/>
    <cellStyle name="Currency 23 2 3" xfId="21104"/>
    <cellStyle name="Currency 23 2 3 2" xfId="31150"/>
    <cellStyle name="Currency 23 2 4" xfId="26313"/>
    <cellStyle name="Currency 23 3" xfId="9520"/>
    <cellStyle name="Currency 23 3 2" xfId="14124"/>
    <cellStyle name="Currency 23 3 2 2" xfId="28185"/>
    <cellStyle name="Currency 23 3 3" xfId="21694"/>
    <cellStyle name="Currency 23 3 3 2" xfId="31734"/>
    <cellStyle name="Currency 23 3 4" xfId="25680"/>
    <cellStyle name="Currency 23 4" xfId="13177"/>
    <cellStyle name="Currency 23 4 2" xfId="27540"/>
    <cellStyle name="Currency 23 5" xfId="23919"/>
    <cellStyle name="Currency 23 5 2" xfId="33955"/>
    <cellStyle name="Currency 23 6" xfId="25373"/>
    <cellStyle name="Currency 230" xfId="8305"/>
    <cellStyle name="Currency 230 2" xfId="10590"/>
    <cellStyle name="Currency 230 2 2" xfId="15158"/>
    <cellStyle name="Currency 230 2 2 2" xfId="22691"/>
    <cellStyle name="Currency 230 2 2 2 2" xfId="32727"/>
    <cellStyle name="Currency 230 2 2 3" xfId="29219"/>
    <cellStyle name="Currency 230 2 3" xfId="21505"/>
    <cellStyle name="Currency 230 2 3 2" xfId="31550"/>
    <cellStyle name="Currency 230 2 4" xfId="26714"/>
    <cellStyle name="Currency 230 3" xfId="9921"/>
    <cellStyle name="Currency 230 3 2" xfId="14525"/>
    <cellStyle name="Currency 230 3 2 2" xfId="28586"/>
    <cellStyle name="Currency 230 3 3" xfId="22095"/>
    <cellStyle name="Currency 230 3 3 2" xfId="32134"/>
    <cellStyle name="Currency 230 3 4" xfId="26081"/>
    <cellStyle name="Currency 230 4" xfId="13178"/>
    <cellStyle name="Currency 230 4 2" xfId="27541"/>
    <cellStyle name="Currency 230 5" xfId="24302"/>
    <cellStyle name="Currency 230 5 2" xfId="34338"/>
    <cellStyle name="Currency 230 6" xfId="25374"/>
    <cellStyle name="Currency 231" xfId="8306"/>
    <cellStyle name="Currency 231 2" xfId="10592"/>
    <cellStyle name="Currency 231 2 2" xfId="15160"/>
    <cellStyle name="Currency 231 2 2 2" xfId="22693"/>
    <cellStyle name="Currency 231 2 2 2 2" xfId="32729"/>
    <cellStyle name="Currency 231 2 2 3" xfId="29221"/>
    <cellStyle name="Currency 231 2 3" xfId="21507"/>
    <cellStyle name="Currency 231 2 3 2" xfId="31552"/>
    <cellStyle name="Currency 231 2 4" xfId="26716"/>
    <cellStyle name="Currency 231 3" xfId="9923"/>
    <cellStyle name="Currency 231 3 2" xfId="14527"/>
    <cellStyle name="Currency 231 3 2 2" xfId="28588"/>
    <cellStyle name="Currency 231 3 3" xfId="22097"/>
    <cellStyle name="Currency 231 3 3 2" xfId="32136"/>
    <cellStyle name="Currency 231 3 4" xfId="26083"/>
    <cellStyle name="Currency 231 4" xfId="13179"/>
    <cellStyle name="Currency 231 4 2" xfId="27542"/>
    <cellStyle name="Currency 231 5" xfId="24304"/>
    <cellStyle name="Currency 231 5 2" xfId="34340"/>
    <cellStyle name="Currency 231 6" xfId="25375"/>
    <cellStyle name="Currency 232" xfId="8307"/>
    <cellStyle name="Currency 232 2" xfId="10594"/>
    <cellStyle name="Currency 232 2 2" xfId="15162"/>
    <cellStyle name="Currency 232 2 2 2" xfId="22695"/>
    <cellStyle name="Currency 232 2 2 2 2" xfId="32731"/>
    <cellStyle name="Currency 232 2 2 3" xfId="29223"/>
    <cellStyle name="Currency 232 2 3" xfId="21509"/>
    <cellStyle name="Currency 232 2 3 2" xfId="31554"/>
    <cellStyle name="Currency 232 2 4" xfId="26718"/>
    <cellStyle name="Currency 232 3" xfId="9925"/>
    <cellStyle name="Currency 232 3 2" xfId="14529"/>
    <cellStyle name="Currency 232 3 2 2" xfId="28590"/>
    <cellStyle name="Currency 232 3 3" xfId="22099"/>
    <cellStyle name="Currency 232 3 3 2" xfId="32138"/>
    <cellStyle name="Currency 232 3 4" xfId="26085"/>
    <cellStyle name="Currency 232 4" xfId="13180"/>
    <cellStyle name="Currency 232 4 2" xfId="27543"/>
    <cellStyle name="Currency 232 5" xfId="24306"/>
    <cellStyle name="Currency 232 5 2" xfId="34342"/>
    <cellStyle name="Currency 232 6" xfId="25376"/>
    <cellStyle name="Currency 233" xfId="8308"/>
    <cellStyle name="Currency 233 2" xfId="10596"/>
    <cellStyle name="Currency 233 2 2" xfId="15164"/>
    <cellStyle name="Currency 233 2 2 2" xfId="22697"/>
    <cellStyle name="Currency 233 2 2 2 2" xfId="32733"/>
    <cellStyle name="Currency 233 2 2 3" xfId="29225"/>
    <cellStyle name="Currency 233 2 3" xfId="21511"/>
    <cellStyle name="Currency 233 2 3 2" xfId="31556"/>
    <cellStyle name="Currency 233 2 4" xfId="26720"/>
    <cellStyle name="Currency 233 3" xfId="9927"/>
    <cellStyle name="Currency 233 3 2" xfId="14531"/>
    <cellStyle name="Currency 233 3 2 2" xfId="28592"/>
    <cellStyle name="Currency 233 3 3" xfId="22101"/>
    <cellStyle name="Currency 233 3 3 2" xfId="32140"/>
    <cellStyle name="Currency 233 3 4" xfId="26087"/>
    <cellStyle name="Currency 233 4" xfId="13181"/>
    <cellStyle name="Currency 233 4 2" xfId="27544"/>
    <cellStyle name="Currency 233 5" xfId="24308"/>
    <cellStyle name="Currency 233 5 2" xfId="34344"/>
    <cellStyle name="Currency 233 6" xfId="25377"/>
    <cellStyle name="Currency 234" xfId="8309"/>
    <cellStyle name="Currency 234 2" xfId="10598"/>
    <cellStyle name="Currency 234 2 2" xfId="15166"/>
    <cellStyle name="Currency 234 2 2 2" xfId="22699"/>
    <cellStyle name="Currency 234 2 2 2 2" xfId="32735"/>
    <cellStyle name="Currency 234 2 2 3" xfId="29227"/>
    <cellStyle name="Currency 234 2 3" xfId="21513"/>
    <cellStyle name="Currency 234 2 3 2" xfId="31558"/>
    <cellStyle name="Currency 234 2 4" xfId="26722"/>
    <cellStyle name="Currency 234 3" xfId="9929"/>
    <cellStyle name="Currency 234 3 2" xfId="14533"/>
    <cellStyle name="Currency 234 3 2 2" xfId="28594"/>
    <cellStyle name="Currency 234 3 3" xfId="22103"/>
    <cellStyle name="Currency 234 3 3 2" xfId="32142"/>
    <cellStyle name="Currency 234 3 4" xfId="26089"/>
    <cellStyle name="Currency 234 4" xfId="13182"/>
    <cellStyle name="Currency 234 4 2" xfId="27545"/>
    <cellStyle name="Currency 234 5" xfId="24310"/>
    <cellStyle name="Currency 234 5 2" xfId="34346"/>
    <cellStyle name="Currency 234 6" xfId="25378"/>
    <cellStyle name="Currency 235" xfId="8310"/>
    <cellStyle name="Currency 235 2" xfId="10600"/>
    <cellStyle name="Currency 235 2 2" xfId="15168"/>
    <cellStyle name="Currency 235 2 2 2" xfId="22701"/>
    <cellStyle name="Currency 235 2 2 2 2" xfId="32737"/>
    <cellStyle name="Currency 235 2 2 3" xfId="29229"/>
    <cellStyle name="Currency 235 2 3" xfId="21515"/>
    <cellStyle name="Currency 235 2 3 2" xfId="31560"/>
    <cellStyle name="Currency 235 2 4" xfId="26724"/>
    <cellStyle name="Currency 235 3" xfId="9931"/>
    <cellStyle name="Currency 235 3 2" xfId="14535"/>
    <cellStyle name="Currency 235 3 2 2" xfId="28596"/>
    <cellStyle name="Currency 235 3 3" xfId="22105"/>
    <cellStyle name="Currency 235 3 3 2" xfId="32144"/>
    <cellStyle name="Currency 235 3 4" xfId="26091"/>
    <cellStyle name="Currency 235 4" xfId="13183"/>
    <cellStyle name="Currency 235 4 2" xfId="27546"/>
    <cellStyle name="Currency 235 5" xfId="24312"/>
    <cellStyle name="Currency 235 5 2" xfId="34348"/>
    <cellStyle name="Currency 235 6" xfId="25379"/>
    <cellStyle name="Currency 236" xfId="8311"/>
    <cellStyle name="Currency 236 2" xfId="10602"/>
    <cellStyle name="Currency 236 2 2" xfId="15170"/>
    <cellStyle name="Currency 236 2 2 2" xfId="22703"/>
    <cellStyle name="Currency 236 2 2 2 2" xfId="32739"/>
    <cellStyle name="Currency 236 2 2 3" xfId="29231"/>
    <cellStyle name="Currency 236 2 3" xfId="21517"/>
    <cellStyle name="Currency 236 2 3 2" xfId="31562"/>
    <cellStyle name="Currency 236 2 4" xfId="26726"/>
    <cellStyle name="Currency 236 3" xfId="9933"/>
    <cellStyle name="Currency 236 3 2" xfId="14537"/>
    <cellStyle name="Currency 236 3 2 2" xfId="28598"/>
    <cellStyle name="Currency 236 3 3" xfId="22107"/>
    <cellStyle name="Currency 236 3 3 2" xfId="32146"/>
    <cellStyle name="Currency 236 3 4" xfId="26093"/>
    <cellStyle name="Currency 236 4" xfId="13184"/>
    <cellStyle name="Currency 236 4 2" xfId="27547"/>
    <cellStyle name="Currency 236 5" xfId="24314"/>
    <cellStyle name="Currency 236 5 2" xfId="34350"/>
    <cellStyle name="Currency 236 6" xfId="25380"/>
    <cellStyle name="Currency 237" xfId="8312"/>
    <cellStyle name="Currency 237 2" xfId="10604"/>
    <cellStyle name="Currency 237 2 2" xfId="15172"/>
    <cellStyle name="Currency 237 2 2 2" xfId="22705"/>
    <cellStyle name="Currency 237 2 2 2 2" xfId="32741"/>
    <cellStyle name="Currency 237 2 2 3" xfId="29233"/>
    <cellStyle name="Currency 237 2 3" xfId="21519"/>
    <cellStyle name="Currency 237 2 3 2" xfId="31564"/>
    <cellStyle name="Currency 237 2 4" xfId="26728"/>
    <cellStyle name="Currency 237 3" xfId="9935"/>
    <cellStyle name="Currency 237 3 2" xfId="14539"/>
    <cellStyle name="Currency 237 3 2 2" xfId="28600"/>
    <cellStyle name="Currency 237 3 3" xfId="22109"/>
    <cellStyle name="Currency 237 3 3 2" xfId="32148"/>
    <cellStyle name="Currency 237 3 4" xfId="26095"/>
    <cellStyle name="Currency 237 4" xfId="13185"/>
    <cellStyle name="Currency 237 4 2" xfId="27548"/>
    <cellStyle name="Currency 237 5" xfId="24316"/>
    <cellStyle name="Currency 237 5 2" xfId="34352"/>
    <cellStyle name="Currency 237 6" xfId="25381"/>
    <cellStyle name="Currency 238" xfId="8313"/>
    <cellStyle name="Currency 238 2" xfId="10606"/>
    <cellStyle name="Currency 238 2 2" xfId="15174"/>
    <cellStyle name="Currency 238 2 2 2" xfId="22707"/>
    <cellStyle name="Currency 238 2 2 2 2" xfId="32743"/>
    <cellStyle name="Currency 238 2 2 3" xfId="29235"/>
    <cellStyle name="Currency 238 2 3" xfId="21521"/>
    <cellStyle name="Currency 238 2 3 2" xfId="31566"/>
    <cellStyle name="Currency 238 2 4" xfId="26730"/>
    <cellStyle name="Currency 238 3" xfId="9937"/>
    <cellStyle name="Currency 238 3 2" xfId="14541"/>
    <cellStyle name="Currency 238 3 2 2" xfId="28602"/>
    <cellStyle name="Currency 238 3 3" xfId="22111"/>
    <cellStyle name="Currency 238 3 3 2" xfId="32150"/>
    <cellStyle name="Currency 238 3 4" xfId="26097"/>
    <cellStyle name="Currency 238 4" xfId="13186"/>
    <cellStyle name="Currency 238 4 2" xfId="27549"/>
    <cellStyle name="Currency 238 5" xfId="24318"/>
    <cellStyle name="Currency 238 5 2" xfId="34354"/>
    <cellStyle name="Currency 238 6" xfId="25382"/>
    <cellStyle name="Currency 239" xfId="8314"/>
    <cellStyle name="Currency 239 2" xfId="10608"/>
    <cellStyle name="Currency 239 2 2" xfId="15176"/>
    <cellStyle name="Currency 239 2 2 2" xfId="22709"/>
    <cellStyle name="Currency 239 2 2 2 2" xfId="32745"/>
    <cellStyle name="Currency 239 2 2 3" xfId="29237"/>
    <cellStyle name="Currency 239 2 3" xfId="21523"/>
    <cellStyle name="Currency 239 2 3 2" xfId="31568"/>
    <cellStyle name="Currency 239 2 4" xfId="26732"/>
    <cellStyle name="Currency 239 3" xfId="9939"/>
    <cellStyle name="Currency 239 3 2" xfId="14543"/>
    <cellStyle name="Currency 239 3 2 2" xfId="28604"/>
    <cellStyle name="Currency 239 3 3" xfId="22113"/>
    <cellStyle name="Currency 239 3 3 2" xfId="32152"/>
    <cellStyle name="Currency 239 3 4" xfId="26099"/>
    <cellStyle name="Currency 239 4" xfId="13187"/>
    <cellStyle name="Currency 239 4 2" xfId="27550"/>
    <cellStyle name="Currency 239 5" xfId="24320"/>
    <cellStyle name="Currency 239 5 2" xfId="34356"/>
    <cellStyle name="Currency 239 6" xfId="25383"/>
    <cellStyle name="Currency 24" xfId="8315"/>
    <cellStyle name="Currency 24 2" xfId="10191"/>
    <cellStyle name="Currency 24 2 2" xfId="14759"/>
    <cellStyle name="Currency 24 2 2 2" xfId="22292"/>
    <cellStyle name="Currency 24 2 2 2 2" xfId="32329"/>
    <cellStyle name="Currency 24 2 2 3" xfId="28820"/>
    <cellStyle name="Currency 24 2 3" xfId="21106"/>
    <cellStyle name="Currency 24 2 3 2" xfId="31152"/>
    <cellStyle name="Currency 24 2 4" xfId="26315"/>
    <cellStyle name="Currency 24 3" xfId="9522"/>
    <cellStyle name="Currency 24 3 2" xfId="14126"/>
    <cellStyle name="Currency 24 3 2 2" xfId="28187"/>
    <cellStyle name="Currency 24 3 3" xfId="21696"/>
    <cellStyle name="Currency 24 3 3 2" xfId="31736"/>
    <cellStyle name="Currency 24 3 4" xfId="25682"/>
    <cellStyle name="Currency 24 4" xfId="13188"/>
    <cellStyle name="Currency 24 4 2" xfId="27551"/>
    <cellStyle name="Currency 24 5" xfId="23921"/>
    <cellStyle name="Currency 24 5 2" xfId="33957"/>
    <cellStyle name="Currency 24 6" xfId="25384"/>
    <cellStyle name="Currency 240" xfId="8316"/>
    <cellStyle name="Currency 240 2" xfId="10610"/>
    <cellStyle name="Currency 240 2 2" xfId="15178"/>
    <cellStyle name="Currency 240 2 2 2" xfId="22711"/>
    <cellStyle name="Currency 240 2 2 2 2" xfId="32747"/>
    <cellStyle name="Currency 240 2 2 3" xfId="29239"/>
    <cellStyle name="Currency 240 2 3" xfId="21525"/>
    <cellStyle name="Currency 240 2 3 2" xfId="31570"/>
    <cellStyle name="Currency 240 2 4" xfId="26734"/>
    <cellStyle name="Currency 240 3" xfId="9941"/>
    <cellStyle name="Currency 240 3 2" xfId="14545"/>
    <cellStyle name="Currency 240 3 2 2" xfId="28606"/>
    <cellStyle name="Currency 240 3 3" xfId="22115"/>
    <cellStyle name="Currency 240 3 3 2" xfId="32154"/>
    <cellStyle name="Currency 240 3 4" xfId="26101"/>
    <cellStyle name="Currency 240 4" xfId="13189"/>
    <cellStyle name="Currency 240 4 2" xfId="27552"/>
    <cellStyle name="Currency 240 5" xfId="24322"/>
    <cellStyle name="Currency 240 5 2" xfId="34358"/>
    <cellStyle name="Currency 240 6" xfId="25385"/>
    <cellStyle name="Currency 241" xfId="8317"/>
    <cellStyle name="Currency 241 2" xfId="10612"/>
    <cellStyle name="Currency 241 2 2" xfId="15180"/>
    <cellStyle name="Currency 241 2 2 2" xfId="22713"/>
    <cellStyle name="Currency 241 2 2 2 2" xfId="32749"/>
    <cellStyle name="Currency 241 2 2 3" xfId="29241"/>
    <cellStyle name="Currency 241 2 3" xfId="21527"/>
    <cellStyle name="Currency 241 2 3 2" xfId="31572"/>
    <cellStyle name="Currency 241 2 4" xfId="26736"/>
    <cellStyle name="Currency 241 3" xfId="9943"/>
    <cellStyle name="Currency 241 3 2" xfId="14547"/>
    <cellStyle name="Currency 241 3 2 2" xfId="28608"/>
    <cellStyle name="Currency 241 3 3" xfId="22117"/>
    <cellStyle name="Currency 241 3 3 2" xfId="32156"/>
    <cellStyle name="Currency 241 3 4" xfId="26103"/>
    <cellStyle name="Currency 241 4" xfId="13190"/>
    <cellStyle name="Currency 241 4 2" xfId="27553"/>
    <cellStyle name="Currency 241 5" xfId="24324"/>
    <cellStyle name="Currency 241 5 2" xfId="34360"/>
    <cellStyle name="Currency 241 6" xfId="25386"/>
    <cellStyle name="Currency 242" xfId="8318"/>
    <cellStyle name="Currency 242 2" xfId="10614"/>
    <cellStyle name="Currency 242 2 2" xfId="15182"/>
    <cellStyle name="Currency 242 2 2 2" xfId="22715"/>
    <cellStyle name="Currency 242 2 2 2 2" xfId="32751"/>
    <cellStyle name="Currency 242 2 2 3" xfId="29243"/>
    <cellStyle name="Currency 242 2 3" xfId="21529"/>
    <cellStyle name="Currency 242 2 3 2" xfId="31574"/>
    <cellStyle name="Currency 242 2 4" xfId="26738"/>
    <cellStyle name="Currency 242 3" xfId="9945"/>
    <cellStyle name="Currency 242 3 2" xfId="14549"/>
    <cellStyle name="Currency 242 3 2 2" xfId="28610"/>
    <cellStyle name="Currency 242 3 3" xfId="22119"/>
    <cellStyle name="Currency 242 3 3 2" xfId="32158"/>
    <cellStyle name="Currency 242 3 4" xfId="26105"/>
    <cellStyle name="Currency 242 4" xfId="13191"/>
    <cellStyle name="Currency 242 4 2" xfId="27554"/>
    <cellStyle name="Currency 242 5" xfId="24326"/>
    <cellStyle name="Currency 242 5 2" xfId="34362"/>
    <cellStyle name="Currency 242 6" xfId="25387"/>
    <cellStyle name="Currency 243" xfId="8319"/>
    <cellStyle name="Currency 243 2" xfId="10616"/>
    <cellStyle name="Currency 243 2 2" xfId="15184"/>
    <cellStyle name="Currency 243 2 2 2" xfId="22717"/>
    <cellStyle name="Currency 243 2 2 2 2" xfId="32753"/>
    <cellStyle name="Currency 243 2 2 3" xfId="29245"/>
    <cellStyle name="Currency 243 2 3" xfId="21531"/>
    <cellStyle name="Currency 243 2 3 2" xfId="31576"/>
    <cellStyle name="Currency 243 2 4" xfId="26740"/>
    <cellStyle name="Currency 243 3" xfId="9947"/>
    <cellStyle name="Currency 243 3 2" xfId="14551"/>
    <cellStyle name="Currency 243 3 2 2" xfId="28612"/>
    <cellStyle name="Currency 243 3 3" xfId="22121"/>
    <cellStyle name="Currency 243 3 3 2" xfId="32160"/>
    <cellStyle name="Currency 243 3 4" xfId="26107"/>
    <cellStyle name="Currency 243 4" xfId="13192"/>
    <cellStyle name="Currency 243 4 2" xfId="27555"/>
    <cellStyle name="Currency 243 5" xfId="24328"/>
    <cellStyle name="Currency 243 5 2" xfId="34364"/>
    <cellStyle name="Currency 243 6" xfId="25388"/>
    <cellStyle name="Currency 244" xfId="8320"/>
    <cellStyle name="Currency 244 2" xfId="10618"/>
    <cellStyle name="Currency 244 2 2" xfId="15186"/>
    <cellStyle name="Currency 244 2 2 2" xfId="22719"/>
    <cellStyle name="Currency 244 2 2 2 2" xfId="32755"/>
    <cellStyle name="Currency 244 2 2 3" xfId="29247"/>
    <cellStyle name="Currency 244 2 3" xfId="21533"/>
    <cellStyle name="Currency 244 2 3 2" xfId="31578"/>
    <cellStyle name="Currency 244 2 4" xfId="26742"/>
    <cellStyle name="Currency 244 3" xfId="9949"/>
    <cellStyle name="Currency 244 3 2" xfId="14553"/>
    <cellStyle name="Currency 244 3 2 2" xfId="28614"/>
    <cellStyle name="Currency 244 3 3" xfId="22123"/>
    <cellStyle name="Currency 244 3 3 2" xfId="32162"/>
    <cellStyle name="Currency 244 3 4" xfId="26109"/>
    <cellStyle name="Currency 244 4" xfId="13193"/>
    <cellStyle name="Currency 244 4 2" xfId="27556"/>
    <cellStyle name="Currency 244 5" xfId="24330"/>
    <cellStyle name="Currency 244 5 2" xfId="34366"/>
    <cellStyle name="Currency 244 6" xfId="25389"/>
    <cellStyle name="Currency 245" xfId="8321"/>
    <cellStyle name="Currency 245 2" xfId="10620"/>
    <cellStyle name="Currency 245 2 2" xfId="15188"/>
    <cellStyle name="Currency 245 2 2 2" xfId="22721"/>
    <cellStyle name="Currency 245 2 2 2 2" xfId="32757"/>
    <cellStyle name="Currency 245 2 2 3" xfId="29249"/>
    <cellStyle name="Currency 245 2 3" xfId="21535"/>
    <cellStyle name="Currency 245 2 3 2" xfId="31580"/>
    <cellStyle name="Currency 245 2 4" xfId="26744"/>
    <cellStyle name="Currency 245 3" xfId="9951"/>
    <cellStyle name="Currency 245 3 2" xfId="14555"/>
    <cellStyle name="Currency 245 3 2 2" xfId="28616"/>
    <cellStyle name="Currency 245 3 3" xfId="22125"/>
    <cellStyle name="Currency 245 3 3 2" xfId="32164"/>
    <cellStyle name="Currency 245 3 4" xfId="26111"/>
    <cellStyle name="Currency 245 4" xfId="13194"/>
    <cellStyle name="Currency 245 4 2" xfId="27557"/>
    <cellStyle name="Currency 245 5" xfId="24332"/>
    <cellStyle name="Currency 245 5 2" xfId="34368"/>
    <cellStyle name="Currency 245 6" xfId="25390"/>
    <cellStyle name="Currency 246" xfId="8322"/>
    <cellStyle name="Currency 246 2" xfId="10622"/>
    <cellStyle name="Currency 246 2 2" xfId="15190"/>
    <cellStyle name="Currency 246 2 2 2" xfId="22723"/>
    <cellStyle name="Currency 246 2 2 2 2" xfId="32759"/>
    <cellStyle name="Currency 246 2 2 3" xfId="29251"/>
    <cellStyle name="Currency 246 2 3" xfId="21537"/>
    <cellStyle name="Currency 246 2 3 2" xfId="31582"/>
    <cellStyle name="Currency 246 2 4" xfId="26746"/>
    <cellStyle name="Currency 246 3" xfId="9953"/>
    <cellStyle name="Currency 246 3 2" xfId="14557"/>
    <cellStyle name="Currency 246 3 2 2" xfId="28618"/>
    <cellStyle name="Currency 246 3 3" xfId="22127"/>
    <cellStyle name="Currency 246 3 3 2" xfId="32166"/>
    <cellStyle name="Currency 246 3 4" xfId="26113"/>
    <cellStyle name="Currency 246 4" xfId="13195"/>
    <cellStyle name="Currency 246 4 2" xfId="27558"/>
    <cellStyle name="Currency 246 5" xfId="24334"/>
    <cellStyle name="Currency 246 5 2" xfId="34370"/>
    <cellStyle name="Currency 246 6" xfId="25391"/>
    <cellStyle name="Currency 247" xfId="8323"/>
    <cellStyle name="Currency 247 2" xfId="10624"/>
    <cellStyle name="Currency 247 2 2" xfId="15192"/>
    <cellStyle name="Currency 247 2 2 2" xfId="22725"/>
    <cellStyle name="Currency 247 2 2 2 2" xfId="32761"/>
    <cellStyle name="Currency 247 2 2 3" xfId="29253"/>
    <cellStyle name="Currency 247 2 3" xfId="21539"/>
    <cellStyle name="Currency 247 2 3 2" xfId="31584"/>
    <cellStyle name="Currency 247 2 4" xfId="26748"/>
    <cellStyle name="Currency 247 3" xfId="9955"/>
    <cellStyle name="Currency 247 3 2" xfId="14559"/>
    <cellStyle name="Currency 247 3 2 2" xfId="28620"/>
    <cellStyle name="Currency 247 3 3" xfId="22129"/>
    <cellStyle name="Currency 247 3 3 2" xfId="32168"/>
    <cellStyle name="Currency 247 3 4" xfId="26115"/>
    <cellStyle name="Currency 247 4" xfId="13196"/>
    <cellStyle name="Currency 247 4 2" xfId="27559"/>
    <cellStyle name="Currency 247 5" xfId="24336"/>
    <cellStyle name="Currency 247 5 2" xfId="34372"/>
    <cellStyle name="Currency 247 6" xfId="25392"/>
    <cellStyle name="Currency 248" xfId="8324"/>
    <cellStyle name="Currency 248 2" xfId="10625"/>
    <cellStyle name="Currency 248 2 2" xfId="15193"/>
    <cellStyle name="Currency 248 2 2 2" xfId="22726"/>
    <cellStyle name="Currency 248 2 2 2 2" xfId="32762"/>
    <cellStyle name="Currency 248 2 2 3" xfId="29254"/>
    <cellStyle name="Currency 248 2 3" xfId="21540"/>
    <cellStyle name="Currency 248 2 3 2" xfId="31585"/>
    <cellStyle name="Currency 248 2 4" xfId="26749"/>
    <cellStyle name="Currency 248 3" xfId="9956"/>
    <cellStyle name="Currency 248 3 2" xfId="14560"/>
    <cellStyle name="Currency 248 3 2 2" xfId="28621"/>
    <cellStyle name="Currency 248 3 3" xfId="22130"/>
    <cellStyle name="Currency 248 3 3 2" xfId="32169"/>
    <cellStyle name="Currency 248 3 4" xfId="26116"/>
    <cellStyle name="Currency 248 4" xfId="13197"/>
    <cellStyle name="Currency 248 4 2" xfId="27560"/>
    <cellStyle name="Currency 248 5" xfId="24337"/>
    <cellStyle name="Currency 248 5 2" xfId="34373"/>
    <cellStyle name="Currency 248 6" xfId="25393"/>
    <cellStyle name="Currency 249" xfId="8325"/>
    <cellStyle name="Currency 249 2" xfId="10638"/>
    <cellStyle name="Currency 249 2 2" xfId="15206"/>
    <cellStyle name="Currency 249 2 2 2" xfId="22739"/>
    <cellStyle name="Currency 249 2 2 2 2" xfId="32775"/>
    <cellStyle name="Currency 249 2 2 3" xfId="29267"/>
    <cellStyle name="Currency 249 2 3" xfId="21553"/>
    <cellStyle name="Currency 249 2 3 2" xfId="31598"/>
    <cellStyle name="Currency 249 2 4" xfId="26762"/>
    <cellStyle name="Currency 249 3" xfId="9969"/>
    <cellStyle name="Currency 249 3 2" xfId="14573"/>
    <cellStyle name="Currency 249 3 2 2" xfId="28634"/>
    <cellStyle name="Currency 249 3 3" xfId="22143"/>
    <cellStyle name="Currency 249 3 3 2" xfId="32182"/>
    <cellStyle name="Currency 249 3 4" xfId="26129"/>
    <cellStyle name="Currency 249 4" xfId="13198"/>
    <cellStyle name="Currency 249 4 2" xfId="27561"/>
    <cellStyle name="Currency 249 5" xfId="24350"/>
    <cellStyle name="Currency 249 5 2" xfId="34386"/>
    <cellStyle name="Currency 249 6" xfId="25394"/>
    <cellStyle name="Currency 25" xfId="8326"/>
    <cellStyle name="Currency 25 2" xfId="10193"/>
    <cellStyle name="Currency 25 2 2" xfId="14761"/>
    <cellStyle name="Currency 25 2 2 2" xfId="22294"/>
    <cellStyle name="Currency 25 2 2 2 2" xfId="32331"/>
    <cellStyle name="Currency 25 2 2 3" xfId="28822"/>
    <cellStyle name="Currency 25 2 3" xfId="21108"/>
    <cellStyle name="Currency 25 2 3 2" xfId="31154"/>
    <cellStyle name="Currency 25 2 4" xfId="26317"/>
    <cellStyle name="Currency 25 3" xfId="9524"/>
    <cellStyle name="Currency 25 3 2" xfId="14128"/>
    <cellStyle name="Currency 25 3 2 2" xfId="28189"/>
    <cellStyle name="Currency 25 3 3" xfId="21698"/>
    <cellStyle name="Currency 25 3 3 2" xfId="31738"/>
    <cellStyle name="Currency 25 3 4" xfId="25684"/>
    <cellStyle name="Currency 25 4" xfId="13199"/>
    <cellStyle name="Currency 25 4 2" xfId="27562"/>
    <cellStyle name="Currency 25 5" xfId="23923"/>
    <cellStyle name="Currency 25 5 2" xfId="33959"/>
    <cellStyle name="Currency 25 6" xfId="25395"/>
    <cellStyle name="Currency 250" xfId="8327"/>
    <cellStyle name="Currency 250 2" xfId="10640"/>
    <cellStyle name="Currency 250 2 2" xfId="15208"/>
    <cellStyle name="Currency 250 2 2 2" xfId="22741"/>
    <cellStyle name="Currency 250 2 2 2 2" xfId="32777"/>
    <cellStyle name="Currency 250 2 2 3" xfId="29269"/>
    <cellStyle name="Currency 250 2 3" xfId="21555"/>
    <cellStyle name="Currency 250 2 3 2" xfId="31600"/>
    <cellStyle name="Currency 250 2 4" xfId="26764"/>
    <cellStyle name="Currency 250 3" xfId="9971"/>
    <cellStyle name="Currency 250 3 2" xfId="14575"/>
    <cellStyle name="Currency 250 3 2 2" xfId="28636"/>
    <cellStyle name="Currency 250 3 3" xfId="22145"/>
    <cellStyle name="Currency 250 3 3 2" xfId="32184"/>
    <cellStyle name="Currency 250 3 4" xfId="26131"/>
    <cellStyle name="Currency 250 4" xfId="13200"/>
    <cellStyle name="Currency 250 4 2" xfId="27563"/>
    <cellStyle name="Currency 250 5" xfId="24352"/>
    <cellStyle name="Currency 250 5 2" xfId="34388"/>
    <cellStyle name="Currency 250 6" xfId="25396"/>
    <cellStyle name="Currency 251" xfId="8328"/>
    <cellStyle name="Currency 251 2" xfId="10639"/>
    <cellStyle name="Currency 251 2 2" xfId="15207"/>
    <cellStyle name="Currency 251 2 2 2" xfId="22740"/>
    <cellStyle name="Currency 251 2 2 2 2" xfId="32776"/>
    <cellStyle name="Currency 251 2 2 3" xfId="29268"/>
    <cellStyle name="Currency 251 2 3" xfId="21554"/>
    <cellStyle name="Currency 251 2 3 2" xfId="31599"/>
    <cellStyle name="Currency 251 2 4" xfId="26763"/>
    <cellStyle name="Currency 251 3" xfId="9970"/>
    <cellStyle name="Currency 251 3 2" xfId="14574"/>
    <cellStyle name="Currency 251 3 2 2" xfId="28635"/>
    <cellStyle name="Currency 251 3 3" xfId="22144"/>
    <cellStyle name="Currency 251 3 3 2" xfId="32183"/>
    <cellStyle name="Currency 251 3 4" xfId="26130"/>
    <cellStyle name="Currency 251 4" xfId="13201"/>
    <cellStyle name="Currency 251 4 2" xfId="27564"/>
    <cellStyle name="Currency 251 5" xfId="24351"/>
    <cellStyle name="Currency 251 5 2" xfId="34387"/>
    <cellStyle name="Currency 251 6" xfId="25397"/>
    <cellStyle name="Currency 252" xfId="8329"/>
    <cellStyle name="Currency 252 2" xfId="10628"/>
    <cellStyle name="Currency 252 2 2" xfId="15196"/>
    <cellStyle name="Currency 252 2 2 2" xfId="22729"/>
    <cellStyle name="Currency 252 2 2 2 2" xfId="32765"/>
    <cellStyle name="Currency 252 2 2 3" xfId="29257"/>
    <cellStyle name="Currency 252 2 3" xfId="21543"/>
    <cellStyle name="Currency 252 2 3 2" xfId="31588"/>
    <cellStyle name="Currency 252 2 4" xfId="26752"/>
    <cellStyle name="Currency 252 3" xfId="9959"/>
    <cellStyle name="Currency 252 3 2" xfId="14563"/>
    <cellStyle name="Currency 252 3 2 2" xfId="28624"/>
    <cellStyle name="Currency 252 3 3" xfId="22133"/>
    <cellStyle name="Currency 252 3 3 2" xfId="32172"/>
    <cellStyle name="Currency 252 3 4" xfId="26119"/>
    <cellStyle name="Currency 252 4" xfId="13202"/>
    <cellStyle name="Currency 252 4 2" xfId="27565"/>
    <cellStyle name="Currency 252 5" xfId="24340"/>
    <cellStyle name="Currency 252 5 2" xfId="34376"/>
    <cellStyle name="Currency 252 6" xfId="25398"/>
    <cellStyle name="Currency 253" xfId="8330"/>
    <cellStyle name="Currency 253 2" xfId="10635"/>
    <cellStyle name="Currency 253 2 2" xfId="15203"/>
    <cellStyle name="Currency 253 2 2 2" xfId="22736"/>
    <cellStyle name="Currency 253 2 2 2 2" xfId="32772"/>
    <cellStyle name="Currency 253 2 2 3" xfId="29264"/>
    <cellStyle name="Currency 253 2 3" xfId="21550"/>
    <cellStyle name="Currency 253 2 3 2" xfId="31595"/>
    <cellStyle name="Currency 253 2 4" xfId="26759"/>
    <cellStyle name="Currency 253 3" xfId="9966"/>
    <cellStyle name="Currency 253 3 2" xfId="14570"/>
    <cellStyle name="Currency 253 3 2 2" xfId="28631"/>
    <cellStyle name="Currency 253 3 3" xfId="22140"/>
    <cellStyle name="Currency 253 3 3 2" xfId="32179"/>
    <cellStyle name="Currency 253 3 4" xfId="26126"/>
    <cellStyle name="Currency 253 4" xfId="13203"/>
    <cellStyle name="Currency 253 4 2" xfId="27566"/>
    <cellStyle name="Currency 253 5" xfId="24347"/>
    <cellStyle name="Currency 253 5 2" xfId="34383"/>
    <cellStyle name="Currency 253 6" xfId="25399"/>
    <cellStyle name="Currency 254" xfId="8331"/>
    <cellStyle name="Currency 254 2" xfId="10642"/>
    <cellStyle name="Currency 254 2 2" xfId="15210"/>
    <cellStyle name="Currency 254 2 2 2" xfId="22743"/>
    <cellStyle name="Currency 254 2 2 2 2" xfId="32779"/>
    <cellStyle name="Currency 254 2 2 3" xfId="29271"/>
    <cellStyle name="Currency 254 2 3" xfId="21557"/>
    <cellStyle name="Currency 254 2 3 2" xfId="31602"/>
    <cellStyle name="Currency 254 2 4" xfId="26766"/>
    <cellStyle name="Currency 254 3" xfId="9973"/>
    <cellStyle name="Currency 254 3 2" xfId="14577"/>
    <cellStyle name="Currency 254 3 2 2" xfId="28638"/>
    <cellStyle name="Currency 254 3 3" xfId="22147"/>
    <cellStyle name="Currency 254 3 3 2" xfId="32186"/>
    <cellStyle name="Currency 254 3 4" xfId="26133"/>
    <cellStyle name="Currency 254 4" xfId="13204"/>
    <cellStyle name="Currency 254 4 2" xfId="27567"/>
    <cellStyle name="Currency 254 5" xfId="24354"/>
    <cellStyle name="Currency 254 5 2" xfId="34390"/>
    <cellStyle name="Currency 254 6" xfId="25400"/>
    <cellStyle name="Currency 255" xfId="8332"/>
    <cellStyle name="Currency 255 2" xfId="10647"/>
    <cellStyle name="Currency 255 2 2" xfId="15215"/>
    <cellStyle name="Currency 255 2 2 2" xfId="22748"/>
    <cellStyle name="Currency 255 2 2 2 2" xfId="32784"/>
    <cellStyle name="Currency 255 2 2 3" xfId="29276"/>
    <cellStyle name="Currency 255 2 3" xfId="21562"/>
    <cellStyle name="Currency 255 2 3 2" xfId="31607"/>
    <cellStyle name="Currency 255 2 4" xfId="26771"/>
    <cellStyle name="Currency 255 3" xfId="9978"/>
    <cellStyle name="Currency 255 3 2" xfId="14582"/>
    <cellStyle name="Currency 255 3 2 2" xfId="28643"/>
    <cellStyle name="Currency 255 3 3" xfId="22152"/>
    <cellStyle name="Currency 255 3 3 2" xfId="32191"/>
    <cellStyle name="Currency 255 3 4" xfId="26138"/>
    <cellStyle name="Currency 255 4" xfId="13205"/>
    <cellStyle name="Currency 255 4 2" xfId="27568"/>
    <cellStyle name="Currency 255 5" xfId="24359"/>
    <cellStyle name="Currency 255 5 2" xfId="34395"/>
    <cellStyle name="Currency 255 6" xfId="25401"/>
    <cellStyle name="Currency 256" xfId="8333"/>
    <cellStyle name="Currency 256 2" xfId="10649"/>
    <cellStyle name="Currency 256 2 2" xfId="15217"/>
    <cellStyle name="Currency 256 2 2 2" xfId="22750"/>
    <cellStyle name="Currency 256 2 2 2 2" xfId="32786"/>
    <cellStyle name="Currency 256 2 2 3" xfId="29278"/>
    <cellStyle name="Currency 256 2 3" xfId="21564"/>
    <cellStyle name="Currency 256 2 3 2" xfId="31609"/>
    <cellStyle name="Currency 256 2 4" xfId="26773"/>
    <cellStyle name="Currency 256 3" xfId="9980"/>
    <cellStyle name="Currency 256 3 2" xfId="14584"/>
    <cellStyle name="Currency 256 3 2 2" xfId="28645"/>
    <cellStyle name="Currency 256 3 3" xfId="22154"/>
    <cellStyle name="Currency 256 3 3 2" xfId="32193"/>
    <cellStyle name="Currency 256 3 4" xfId="26140"/>
    <cellStyle name="Currency 256 4" xfId="13206"/>
    <cellStyle name="Currency 256 4 2" xfId="27569"/>
    <cellStyle name="Currency 256 5" xfId="24361"/>
    <cellStyle name="Currency 256 5 2" xfId="34397"/>
    <cellStyle name="Currency 256 6" xfId="25402"/>
    <cellStyle name="Currency 257" xfId="8334"/>
    <cellStyle name="Currency 257 2" xfId="10644"/>
    <cellStyle name="Currency 257 2 2" xfId="15212"/>
    <cellStyle name="Currency 257 2 2 2" xfId="22745"/>
    <cellStyle name="Currency 257 2 2 2 2" xfId="32781"/>
    <cellStyle name="Currency 257 2 2 3" xfId="29273"/>
    <cellStyle name="Currency 257 2 3" xfId="21559"/>
    <cellStyle name="Currency 257 2 3 2" xfId="31604"/>
    <cellStyle name="Currency 257 2 4" xfId="26768"/>
    <cellStyle name="Currency 257 3" xfId="9975"/>
    <cellStyle name="Currency 257 3 2" xfId="14579"/>
    <cellStyle name="Currency 257 3 2 2" xfId="28640"/>
    <cellStyle name="Currency 257 3 3" xfId="22149"/>
    <cellStyle name="Currency 257 3 3 2" xfId="32188"/>
    <cellStyle name="Currency 257 3 4" xfId="26135"/>
    <cellStyle name="Currency 257 4" xfId="13207"/>
    <cellStyle name="Currency 257 4 2" xfId="27570"/>
    <cellStyle name="Currency 257 5" xfId="24356"/>
    <cellStyle name="Currency 257 5 2" xfId="34392"/>
    <cellStyle name="Currency 257 6" xfId="25403"/>
    <cellStyle name="Currency 258" xfId="8335"/>
    <cellStyle name="Currency 258 2" xfId="10652"/>
    <cellStyle name="Currency 258 2 2" xfId="15220"/>
    <cellStyle name="Currency 258 2 2 2" xfId="22753"/>
    <cellStyle name="Currency 258 2 2 2 2" xfId="32789"/>
    <cellStyle name="Currency 258 2 2 3" xfId="29281"/>
    <cellStyle name="Currency 258 2 3" xfId="21567"/>
    <cellStyle name="Currency 258 2 3 2" xfId="31612"/>
    <cellStyle name="Currency 258 2 4" xfId="26776"/>
    <cellStyle name="Currency 258 3" xfId="9983"/>
    <cellStyle name="Currency 258 3 2" xfId="14587"/>
    <cellStyle name="Currency 258 3 2 2" xfId="28648"/>
    <cellStyle name="Currency 258 3 3" xfId="22157"/>
    <cellStyle name="Currency 258 3 3 2" xfId="32196"/>
    <cellStyle name="Currency 258 3 4" xfId="26143"/>
    <cellStyle name="Currency 258 4" xfId="13208"/>
    <cellStyle name="Currency 258 4 2" xfId="27571"/>
    <cellStyle name="Currency 258 5" xfId="24364"/>
    <cellStyle name="Currency 258 5 2" xfId="34400"/>
    <cellStyle name="Currency 258 6" xfId="25404"/>
    <cellStyle name="Currency 259" xfId="8336"/>
    <cellStyle name="Currency 259 2" xfId="10648"/>
    <cellStyle name="Currency 259 2 2" xfId="15216"/>
    <cellStyle name="Currency 259 2 2 2" xfId="22749"/>
    <cellStyle name="Currency 259 2 2 2 2" xfId="32785"/>
    <cellStyle name="Currency 259 2 2 3" xfId="29277"/>
    <cellStyle name="Currency 259 2 3" xfId="21563"/>
    <cellStyle name="Currency 259 2 3 2" xfId="31608"/>
    <cellStyle name="Currency 259 2 4" xfId="26772"/>
    <cellStyle name="Currency 259 3" xfId="9979"/>
    <cellStyle name="Currency 259 3 2" xfId="14583"/>
    <cellStyle name="Currency 259 3 2 2" xfId="28644"/>
    <cellStyle name="Currency 259 3 3" xfId="22153"/>
    <cellStyle name="Currency 259 3 3 2" xfId="32192"/>
    <cellStyle name="Currency 259 3 4" xfId="26139"/>
    <cellStyle name="Currency 259 4" xfId="13209"/>
    <cellStyle name="Currency 259 4 2" xfId="27572"/>
    <cellStyle name="Currency 259 5" xfId="24360"/>
    <cellStyle name="Currency 259 5 2" xfId="34396"/>
    <cellStyle name="Currency 259 6" xfId="25405"/>
    <cellStyle name="Currency 26" xfId="8337"/>
    <cellStyle name="Currency 26 2" xfId="10195"/>
    <cellStyle name="Currency 26 2 2" xfId="14763"/>
    <cellStyle name="Currency 26 2 2 2" xfId="22296"/>
    <cellStyle name="Currency 26 2 2 2 2" xfId="32333"/>
    <cellStyle name="Currency 26 2 2 3" xfId="28824"/>
    <cellStyle name="Currency 26 2 3" xfId="21110"/>
    <cellStyle name="Currency 26 2 3 2" xfId="31156"/>
    <cellStyle name="Currency 26 2 4" xfId="26319"/>
    <cellStyle name="Currency 26 3" xfId="9526"/>
    <cellStyle name="Currency 26 3 2" xfId="14130"/>
    <cellStyle name="Currency 26 3 2 2" xfId="28191"/>
    <cellStyle name="Currency 26 3 3" xfId="21700"/>
    <cellStyle name="Currency 26 3 3 2" xfId="31740"/>
    <cellStyle name="Currency 26 3 4" xfId="25686"/>
    <cellStyle name="Currency 26 4" xfId="13210"/>
    <cellStyle name="Currency 26 4 2" xfId="27573"/>
    <cellStyle name="Currency 26 5" xfId="23925"/>
    <cellStyle name="Currency 26 5 2" xfId="33961"/>
    <cellStyle name="Currency 26 6" xfId="25406"/>
    <cellStyle name="Currency 260" xfId="8338"/>
    <cellStyle name="Currency 260 2" xfId="10629"/>
    <cellStyle name="Currency 260 2 2" xfId="15197"/>
    <cellStyle name="Currency 260 2 2 2" xfId="22730"/>
    <cellStyle name="Currency 260 2 2 2 2" xfId="32766"/>
    <cellStyle name="Currency 260 2 2 3" xfId="29258"/>
    <cellStyle name="Currency 260 2 3" xfId="21544"/>
    <cellStyle name="Currency 260 2 3 2" xfId="31589"/>
    <cellStyle name="Currency 260 2 4" xfId="26753"/>
    <cellStyle name="Currency 260 3" xfId="9960"/>
    <cellStyle name="Currency 260 3 2" xfId="14564"/>
    <cellStyle name="Currency 260 3 2 2" xfId="28625"/>
    <cellStyle name="Currency 260 3 3" xfId="22134"/>
    <cellStyle name="Currency 260 3 3 2" xfId="32173"/>
    <cellStyle name="Currency 260 3 4" xfId="26120"/>
    <cellStyle name="Currency 260 4" xfId="13211"/>
    <cellStyle name="Currency 260 4 2" xfId="27574"/>
    <cellStyle name="Currency 260 5" xfId="24341"/>
    <cellStyle name="Currency 260 5 2" xfId="34377"/>
    <cellStyle name="Currency 260 6" xfId="25407"/>
    <cellStyle name="Currency 261" xfId="8339"/>
    <cellStyle name="Currency 261 2" xfId="10654"/>
    <cellStyle name="Currency 261 2 2" xfId="15222"/>
    <cellStyle name="Currency 261 2 2 2" xfId="22755"/>
    <cellStyle name="Currency 261 2 2 2 2" xfId="32791"/>
    <cellStyle name="Currency 261 2 2 3" xfId="29283"/>
    <cellStyle name="Currency 261 2 3" xfId="21569"/>
    <cellStyle name="Currency 261 2 3 2" xfId="31614"/>
    <cellStyle name="Currency 261 2 4" xfId="26778"/>
    <cellStyle name="Currency 261 3" xfId="9985"/>
    <cellStyle name="Currency 261 3 2" xfId="14589"/>
    <cellStyle name="Currency 261 3 2 2" xfId="28650"/>
    <cellStyle name="Currency 261 3 3" xfId="22159"/>
    <cellStyle name="Currency 261 3 3 2" xfId="32198"/>
    <cellStyle name="Currency 261 3 4" xfId="26145"/>
    <cellStyle name="Currency 261 4" xfId="13212"/>
    <cellStyle name="Currency 261 4 2" xfId="27575"/>
    <cellStyle name="Currency 261 5" xfId="24366"/>
    <cellStyle name="Currency 261 5 2" xfId="34402"/>
    <cellStyle name="Currency 261 6" xfId="25408"/>
    <cellStyle name="Currency 262" xfId="8340"/>
    <cellStyle name="Currency 262 2" xfId="10632"/>
    <cellStyle name="Currency 262 2 2" xfId="15200"/>
    <cellStyle name="Currency 262 2 2 2" xfId="22733"/>
    <cellStyle name="Currency 262 2 2 2 2" xfId="32769"/>
    <cellStyle name="Currency 262 2 2 3" xfId="29261"/>
    <cellStyle name="Currency 262 2 3" xfId="21547"/>
    <cellStyle name="Currency 262 2 3 2" xfId="31592"/>
    <cellStyle name="Currency 262 2 4" xfId="26756"/>
    <cellStyle name="Currency 262 3" xfId="9963"/>
    <cellStyle name="Currency 262 3 2" xfId="14567"/>
    <cellStyle name="Currency 262 3 2 2" xfId="28628"/>
    <cellStyle name="Currency 262 3 3" xfId="22137"/>
    <cellStyle name="Currency 262 3 3 2" xfId="32176"/>
    <cellStyle name="Currency 262 3 4" xfId="26123"/>
    <cellStyle name="Currency 262 4" xfId="13213"/>
    <cellStyle name="Currency 262 4 2" xfId="27576"/>
    <cellStyle name="Currency 262 5" xfId="24344"/>
    <cellStyle name="Currency 262 5 2" xfId="34380"/>
    <cellStyle name="Currency 262 6" xfId="25409"/>
    <cellStyle name="Currency 263" xfId="10023"/>
    <cellStyle name="Currency 263 2" xfId="14617"/>
    <cellStyle name="Currency 263 2 2" xfId="20867"/>
    <cellStyle name="Currency 263 2 2 2" xfId="30924"/>
    <cellStyle name="Currency 263 2 3" xfId="28678"/>
    <cellStyle name="Currency 263 3" xfId="20984"/>
    <cellStyle name="Currency 263 3 2" xfId="31037"/>
    <cellStyle name="Currency 263 4" xfId="26173"/>
    <cellStyle name="Currency 264" xfId="10068"/>
    <cellStyle name="Currency 264 2" xfId="14646"/>
    <cellStyle name="Currency 264 2 2" xfId="22182"/>
    <cellStyle name="Currency 264 2 2 2" xfId="32220"/>
    <cellStyle name="Currency 264 2 3" xfId="28707"/>
    <cellStyle name="Currency 264 3" xfId="20990"/>
    <cellStyle name="Currency 264 3 2" xfId="31043"/>
    <cellStyle name="Currency 264 4" xfId="26202"/>
    <cellStyle name="Currency 265" xfId="10038"/>
    <cellStyle name="Currency 265 2" xfId="14627"/>
    <cellStyle name="Currency 265 2 2" xfId="22162"/>
    <cellStyle name="Currency 265 2 2 2" xfId="32201"/>
    <cellStyle name="Currency 265 2 3" xfId="28688"/>
    <cellStyle name="Currency 265 3" xfId="20987"/>
    <cellStyle name="Currency 265 3 2" xfId="31040"/>
    <cellStyle name="Currency 265 4" xfId="26183"/>
    <cellStyle name="Currency 266" xfId="9273"/>
    <cellStyle name="Currency 266 2" xfId="13965"/>
    <cellStyle name="Currency 266 2 2" xfId="28026"/>
    <cellStyle name="Currency 266 3" xfId="20982"/>
    <cellStyle name="Currency 266 3 2" xfId="31035"/>
    <cellStyle name="Currency 266 4" xfId="25521"/>
    <cellStyle name="Currency 267" xfId="9452"/>
    <cellStyle name="Currency 267 2" xfId="14073"/>
    <cellStyle name="Currency 267 2 2" xfId="28134"/>
    <cellStyle name="Currency 267 3" xfId="20875"/>
    <cellStyle name="Currency 267 3 2" xfId="30932"/>
    <cellStyle name="Currency 267 4" xfId="25629"/>
    <cellStyle name="Currency 268" xfId="9280"/>
    <cellStyle name="Currency 268 2" xfId="13971"/>
    <cellStyle name="Currency 268 2 2" xfId="28032"/>
    <cellStyle name="Currency 268 3" xfId="25527"/>
    <cellStyle name="Currency 269" xfId="10673"/>
    <cellStyle name="Currency 269 2" xfId="15239"/>
    <cellStyle name="Currency 269 2 2" xfId="29300"/>
    <cellStyle name="Currency 269 3" xfId="26795"/>
    <cellStyle name="Currency 27" xfId="8341"/>
    <cellStyle name="Currency 27 2" xfId="10197"/>
    <cellStyle name="Currency 27 2 2" xfId="14765"/>
    <cellStyle name="Currency 27 2 2 2" xfId="22298"/>
    <cellStyle name="Currency 27 2 2 2 2" xfId="32335"/>
    <cellStyle name="Currency 27 2 2 3" xfId="28826"/>
    <cellStyle name="Currency 27 2 3" xfId="21112"/>
    <cellStyle name="Currency 27 2 3 2" xfId="31158"/>
    <cellStyle name="Currency 27 2 4" xfId="26321"/>
    <cellStyle name="Currency 27 3" xfId="9528"/>
    <cellStyle name="Currency 27 3 2" xfId="14132"/>
    <cellStyle name="Currency 27 3 2 2" xfId="28193"/>
    <cellStyle name="Currency 27 3 3" xfId="21702"/>
    <cellStyle name="Currency 27 3 3 2" xfId="31742"/>
    <cellStyle name="Currency 27 3 4" xfId="25688"/>
    <cellStyle name="Currency 27 4" xfId="13214"/>
    <cellStyle name="Currency 27 4 2" xfId="27577"/>
    <cellStyle name="Currency 27 5" xfId="23927"/>
    <cellStyle name="Currency 27 5 2" xfId="33963"/>
    <cellStyle name="Currency 27 6" xfId="25410"/>
    <cellStyle name="Currency 270" xfId="9336"/>
    <cellStyle name="Currency 270 2" xfId="14018"/>
    <cellStyle name="Currency 270 2 2" xfId="28079"/>
    <cellStyle name="Currency 270 3" xfId="25574"/>
    <cellStyle name="Currency 271" xfId="9337"/>
    <cellStyle name="Currency 271 2" xfId="14019"/>
    <cellStyle name="Currency 271 2 2" xfId="28080"/>
    <cellStyle name="Currency 271 3" xfId="25575"/>
    <cellStyle name="Currency 272" xfId="10674"/>
    <cellStyle name="Currency 272 2" xfId="15240"/>
    <cellStyle name="Currency 272 2 2" xfId="29301"/>
    <cellStyle name="Currency 272 3" xfId="26796"/>
    <cellStyle name="Currency 273" xfId="10688"/>
    <cellStyle name="Currency 273 2" xfId="15242"/>
    <cellStyle name="Currency 273 2 2" xfId="29303"/>
    <cellStyle name="Currency 273 3" xfId="26798"/>
    <cellStyle name="Currency 274" xfId="10717"/>
    <cellStyle name="Currency 274 2" xfId="15252"/>
    <cellStyle name="Currency 274 2 2" xfId="29313"/>
    <cellStyle name="Currency 274 3" xfId="26808"/>
    <cellStyle name="Currency 275" xfId="10739"/>
    <cellStyle name="Currency 275 2" xfId="15270"/>
    <cellStyle name="Currency 275 2 2" xfId="29331"/>
    <cellStyle name="Currency 275 3" xfId="26826"/>
    <cellStyle name="Currency 276" xfId="10748"/>
    <cellStyle name="Currency 276 2" xfId="15278"/>
    <cellStyle name="Currency 276 2 2" xfId="29339"/>
    <cellStyle name="Currency 276 3" xfId="26834"/>
    <cellStyle name="Currency 277" xfId="10779"/>
    <cellStyle name="Currency 277 2" xfId="15309"/>
    <cellStyle name="Currency 277 2 2" xfId="29370"/>
    <cellStyle name="Currency 277 3" xfId="26865"/>
    <cellStyle name="Currency 278" xfId="10753"/>
    <cellStyle name="Currency 278 2" xfId="15283"/>
    <cellStyle name="Currency 278 2 2" xfId="29344"/>
    <cellStyle name="Currency 278 3" xfId="26839"/>
    <cellStyle name="Currency 279" xfId="10771"/>
    <cellStyle name="Currency 279 2" xfId="15301"/>
    <cellStyle name="Currency 279 2 2" xfId="29362"/>
    <cellStyle name="Currency 279 3" xfId="26857"/>
    <cellStyle name="Currency 28" xfId="8342"/>
    <cellStyle name="Currency 28 2" xfId="10163"/>
    <cellStyle name="Currency 28 2 2" xfId="14731"/>
    <cellStyle name="Currency 28 2 2 2" xfId="22264"/>
    <cellStyle name="Currency 28 2 2 2 2" xfId="32301"/>
    <cellStyle name="Currency 28 2 2 3" xfId="28792"/>
    <cellStyle name="Currency 28 2 3" xfId="21078"/>
    <cellStyle name="Currency 28 2 3 2" xfId="31124"/>
    <cellStyle name="Currency 28 2 4" xfId="26287"/>
    <cellStyle name="Currency 28 3" xfId="9490"/>
    <cellStyle name="Currency 28 3 2" xfId="14098"/>
    <cellStyle name="Currency 28 3 2 2" xfId="28159"/>
    <cellStyle name="Currency 28 3 3" xfId="21668"/>
    <cellStyle name="Currency 28 3 3 2" xfId="31708"/>
    <cellStyle name="Currency 28 3 4" xfId="25654"/>
    <cellStyle name="Currency 28 4" xfId="13215"/>
    <cellStyle name="Currency 28 4 2" xfId="27578"/>
    <cellStyle name="Currency 28 5" xfId="23893"/>
    <cellStyle name="Currency 28 5 2" xfId="33929"/>
    <cellStyle name="Currency 28 6" xfId="25411"/>
    <cellStyle name="Currency 280" xfId="10774"/>
    <cellStyle name="Currency 280 2" xfId="15304"/>
    <cellStyle name="Currency 280 2 2" xfId="29365"/>
    <cellStyle name="Currency 280 3" xfId="26860"/>
    <cellStyle name="Currency 281" xfId="10758"/>
    <cellStyle name="Currency 281 2" xfId="15288"/>
    <cellStyle name="Currency 281 2 2" xfId="29349"/>
    <cellStyle name="Currency 281 3" xfId="26844"/>
    <cellStyle name="Currency 282" xfId="10747"/>
    <cellStyle name="Currency 282 2" xfId="15277"/>
    <cellStyle name="Currency 282 2 2" xfId="29338"/>
    <cellStyle name="Currency 282 3" xfId="26833"/>
    <cellStyle name="Currency 283" xfId="10778"/>
    <cellStyle name="Currency 283 2" xfId="15308"/>
    <cellStyle name="Currency 283 2 2" xfId="29369"/>
    <cellStyle name="Currency 283 3" xfId="26864"/>
    <cellStyle name="Currency 284" xfId="10759"/>
    <cellStyle name="Currency 284 2" xfId="15289"/>
    <cellStyle name="Currency 284 2 2" xfId="29350"/>
    <cellStyle name="Currency 284 3" xfId="26845"/>
    <cellStyle name="Currency 285" xfId="10750"/>
    <cellStyle name="Currency 285 2" xfId="15280"/>
    <cellStyle name="Currency 285 2 2" xfId="29341"/>
    <cellStyle name="Currency 285 3" xfId="26836"/>
    <cellStyle name="Currency 286" xfId="10751"/>
    <cellStyle name="Currency 286 2" xfId="15281"/>
    <cellStyle name="Currency 286 2 2" xfId="29342"/>
    <cellStyle name="Currency 286 3" xfId="26837"/>
    <cellStyle name="Currency 287" xfId="10741"/>
    <cellStyle name="Currency 287 2" xfId="15272"/>
    <cellStyle name="Currency 287 2 2" xfId="29333"/>
    <cellStyle name="Currency 287 3" xfId="26828"/>
    <cellStyle name="Currency 288" xfId="10765"/>
    <cellStyle name="Currency 288 2" xfId="15295"/>
    <cellStyle name="Currency 288 2 2" xfId="29356"/>
    <cellStyle name="Currency 288 3" xfId="26851"/>
    <cellStyle name="Currency 289" xfId="10768"/>
    <cellStyle name="Currency 289 2" xfId="15298"/>
    <cellStyle name="Currency 289 2 2" xfId="29359"/>
    <cellStyle name="Currency 289 3" xfId="26854"/>
    <cellStyle name="Currency 29" xfId="8343"/>
    <cellStyle name="Currency 29 2" xfId="10152"/>
    <cellStyle name="Currency 29 2 2" xfId="14720"/>
    <cellStyle name="Currency 29 2 2 2" xfId="22253"/>
    <cellStyle name="Currency 29 2 2 2 2" xfId="32290"/>
    <cellStyle name="Currency 29 2 2 3" xfId="28781"/>
    <cellStyle name="Currency 29 2 3" xfId="21067"/>
    <cellStyle name="Currency 29 2 3 2" xfId="31113"/>
    <cellStyle name="Currency 29 2 4" xfId="26276"/>
    <cellStyle name="Currency 29 3" xfId="9476"/>
    <cellStyle name="Currency 29 3 2" xfId="14087"/>
    <cellStyle name="Currency 29 3 2 2" xfId="28148"/>
    <cellStyle name="Currency 29 3 3" xfId="21657"/>
    <cellStyle name="Currency 29 3 3 2" xfId="31697"/>
    <cellStyle name="Currency 29 3 4" xfId="25643"/>
    <cellStyle name="Currency 29 4" xfId="13216"/>
    <cellStyle name="Currency 29 4 2" xfId="27579"/>
    <cellStyle name="Currency 29 5" xfId="23882"/>
    <cellStyle name="Currency 29 5 2" xfId="33918"/>
    <cellStyle name="Currency 29 6" xfId="25412"/>
    <cellStyle name="Currency 290" xfId="10754"/>
    <cellStyle name="Currency 290 2" xfId="15284"/>
    <cellStyle name="Currency 290 2 2" xfId="29345"/>
    <cellStyle name="Currency 290 3" xfId="26840"/>
    <cellStyle name="Currency 291" xfId="10746"/>
    <cellStyle name="Currency 291 2" xfId="15276"/>
    <cellStyle name="Currency 291 2 2" xfId="29337"/>
    <cellStyle name="Currency 291 3" xfId="26832"/>
    <cellStyle name="Currency 292" xfId="10745"/>
    <cellStyle name="Currency 292 2" xfId="15275"/>
    <cellStyle name="Currency 292 2 2" xfId="29336"/>
    <cellStyle name="Currency 292 3" xfId="26831"/>
    <cellStyle name="Currency 293" xfId="10777"/>
    <cellStyle name="Currency 293 2" xfId="15307"/>
    <cellStyle name="Currency 293 2 2" xfId="29368"/>
    <cellStyle name="Currency 293 3" xfId="26863"/>
    <cellStyle name="Currency 294" xfId="10802"/>
    <cellStyle name="Currency 294 2" xfId="15332"/>
    <cellStyle name="Currency 294 2 2" xfId="29393"/>
    <cellStyle name="Currency 294 3" xfId="26888"/>
    <cellStyle name="Currency 295" xfId="10804"/>
    <cellStyle name="Currency 295 2" xfId="15334"/>
    <cellStyle name="Currency 295 2 2" xfId="29395"/>
    <cellStyle name="Currency 295 3" xfId="26890"/>
    <cellStyle name="Currency 296" xfId="15423"/>
    <cellStyle name="Currency 296 2" xfId="29484"/>
    <cellStyle name="Currency 297" xfId="15429"/>
    <cellStyle name="Currency 297 2" xfId="29490"/>
    <cellStyle name="Currency 298" xfId="15428"/>
    <cellStyle name="Currency 298 2" xfId="29489"/>
    <cellStyle name="Currency 299" xfId="15433"/>
    <cellStyle name="Currency 299 2" xfId="29494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2 2 2" xfId="32337"/>
    <cellStyle name="Currency 30 2 2 3" xfId="28828"/>
    <cellStyle name="Currency 30 2 3" xfId="21114"/>
    <cellStyle name="Currency 30 2 3 2" xfId="31160"/>
    <cellStyle name="Currency 30 2 4" xfId="26323"/>
    <cellStyle name="Currency 30 3" xfId="9530"/>
    <cellStyle name="Currency 30 3 2" xfId="14134"/>
    <cellStyle name="Currency 30 3 2 2" xfId="28195"/>
    <cellStyle name="Currency 30 3 3" xfId="21704"/>
    <cellStyle name="Currency 30 3 3 2" xfId="31744"/>
    <cellStyle name="Currency 30 3 4" xfId="25690"/>
    <cellStyle name="Currency 30 4" xfId="13217"/>
    <cellStyle name="Currency 30 4 2" xfId="27580"/>
    <cellStyle name="Currency 30 5" xfId="23929"/>
    <cellStyle name="Currency 30 5 2" xfId="33965"/>
    <cellStyle name="Currency 30 6" xfId="25413"/>
    <cellStyle name="Currency 300" xfId="15435"/>
    <cellStyle name="Currency 300 2" xfId="29496"/>
    <cellStyle name="Currency 301" xfId="15432"/>
    <cellStyle name="Currency 301 2" xfId="29493"/>
    <cellStyle name="Currency 302" xfId="15439"/>
    <cellStyle name="Currency 302 2" xfId="29500"/>
    <cellStyle name="Currency 303" xfId="15459"/>
    <cellStyle name="Currency 303 2" xfId="29520"/>
    <cellStyle name="Currency 304" xfId="15457"/>
    <cellStyle name="Currency 304 2" xfId="29518"/>
    <cellStyle name="Currency 305" xfId="15450"/>
    <cellStyle name="Currency 305 2" xfId="29511"/>
    <cellStyle name="Currency 306" xfId="15462"/>
    <cellStyle name="Currency 306 2" xfId="29523"/>
    <cellStyle name="Currency 307" xfId="15970"/>
    <cellStyle name="Currency 307 2" xfId="29625"/>
    <cellStyle name="Currency 308" xfId="15971"/>
    <cellStyle name="Currency 308 2" xfId="29626"/>
    <cellStyle name="Currency 309" xfId="15972"/>
    <cellStyle name="Currency 309 2" xfId="29627"/>
    <cellStyle name="Currency 31" xfId="8345"/>
    <cellStyle name="Currency 31 2" xfId="10201"/>
    <cellStyle name="Currency 31 2 2" xfId="14769"/>
    <cellStyle name="Currency 31 2 2 2" xfId="22302"/>
    <cellStyle name="Currency 31 2 2 2 2" xfId="32339"/>
    <cellStyle name="Currency 31 2 2 3" xfId="28830"/>
    <cellStyle name="Currency 31 2 3" xfId="21116"/>
    <cellStyle name="Currency 31 2 3 2" xfId="31162"/>
    <cellStyle name="Currency 31 2 4" xfId="26325"/>
    <cellStyle name="Currency 31 3" xfId="9532"/>
    <cellStyle name="Currency 31 3 2" xfId="14136"/>
    <cellStyle name="Currency 31 3 2 2" xfId="28197"/>
    <cellStyle name="Currency 31 3 3" xfId="21706"/>
    <cellStyle name="Currency 31 3 3 2" xfId="31746"/>
    <cellStyle name="Currency 31 3 4" xfId="25692"/>
    <cellStyle name="Currency 31 4" xfId="13218"/>
    <cellStyle name="Currency 31 4 2" xfId="27581"/>
    <cellStyle name="Currency 31 5" xfId="23931"/>
    <cellStyle name="Currency 31 5 2" xfId="33967"/>
    <cellStyle name="Currency 31 6" xfId="25414"/>
    <cellStyle name="Currency 310" xfId="15973"/>
    <cellStyle name="Currency 310 2" xfId="29628"/>
    <cellStyle name="Currency 311" xfId="15974"/>
    <cellStyle name="Currency 311 2" xfId="29629"/>
    <cellStyle name="Currency 312" xfId="15975"/>
    <cellStyle name="Currency 312 2" xfId="29630"/>
    <cellStyle name="Currency 313" xfId="15976"/>
    <cellStyle name="Currency 313 2" xfId="29631"/>
    <cellStyle name="Currency 314" xfId="15977"/>
    <cellStyle name="Currency 314 2" xfId="29632"/>
    <cellStyle name="Currency 315" xfId="15978"/>
    <cellStyle name="Currency 315 2" xfId="29633"/>
    <cellStyle name="Currency 316" xfId="17251"/>
    <cellStyle name="Currency 316 2" xfId="30067"/>
    <cellStyle name="Currency 317" xfId="17263"/>
    <cellStyle name="Currency 317 2" xfId="30072"/>
    <cellStyle name="Currency 318" xfId="17269"/>
    <cellStyle name="Currency 318 2" xfId="30074"/>
    <cellStyle name="Currency 319" xfId="17273"/>
    <cellStyle name="Currency 319 2" xfId="30076"/>
    <cellStyle name="Currency 32" xfId="8346"/>
    <cellStyle name="Currency 32 2" xfId="10203"/>
    <cellStyle name="Currency 32 2 2" xfId="14771"/>
    <cellStyle name="Currency 32 2 2 2" xfId="22304"/>
    <cellStyle name="Currency 32 2 2 2 2" xfId="32341"/>
    <cellStyle name="Currency 32 2 2 3" xfId="28832"/>
    <cellStyle name="Currency 32 2 3" xfId="21118"/>
    <cellStyle name="Currency 32 2 3 2" xfId="31164"/>
    <cellStyle name="Currency 32 2 4" xfId="26327"/>
    <cellStyle name="Currency 32 3" xfId="9534"/>
    <cellStyle name="Currency 32 3 2" xfId="14138"/>
    <cellStyle name="Currency 32 3 2 2" xfId="28199"/>
    <cellStyle name="Currency 32 3 3" xfId="21708"/>
    <cellStyle name="Currency 32 3 3 2" xfId="31748"/>
    <cellStyle name="Currency 32 3 4" xfId="25694"/>
    <cellStyle name="Currency 32 4" xfId="13219"/>
    <cellStyle name="Currency 32 4 2" xfId="27582"/>
    <cellStyle name="Currency 32 5" xfId="23933"/>
    <cellStyle name="Currency 32 5 2" xfId="33969"/>
    <cellStyle name="Currency 32 6" xfId="25415"/>
    <cellStyle name="Currency 320" xfId="17277"/>
    <cellStyle name="Currency 320 2" xfId="30078"/>
    <cellStyle name="Currency 321" xfId="17281"/>
    <cellStyle name="Currency 321 2" xfId="30080"/>
    <cellStyle name="Currency 322" xfId="17284"/>
    <cellStyle name="Currency 322 2" xfId="30082"/>
    <cellStyle name="Currency 323" xfId="17288"/>
    <cellStyle name="Currency 323 2" xfId="30084"/>
    <cellStyle name="Currency 324" xfId="17292"/>
    <cellStyle name="Currency 324 2" xfId="30087"/>
    <cellStyle name="Currency 325" xfId="17296"/>
    <cellStyle name="Currency 325 2" xfId="30088"/>
    <cellStyle name="Currency 326" xfId="17298"/>
    <cellStyle name="Currency 326 2" xfId="30089"/>
    <cellStyle name="Currency 327" xfId="17305"/>
    <cellStyle name="Currency 327 2" xfId="30091"/>
    <cellStyle name="Currency 328" xfId="17309"/>
    <cellStyle name="Currency 328 2" xfId="30093"/>
    <cellStyle name="Currency 329" xfId="17313"/>
    <cellStyle name="Currency 329 2" xfId="30095"/>
    <cellStyle name="Currency 33" xfId="8347"/>
    <cellStyle name="Currency 33 2" xfId="10150"/>
    <cellStyle name="Currency 33 2 2" xfId="14718"/>
    <cellStyle name="Currency 33 2 2 2" xfId="22251"/>
    <cellStyle name="Currency 33 2 2 2 2" xfId="32288"/>
    <cellStyle name="Currency 33 2 2 3" xfId="28779"/>
    <cellStyle name="Currency 33 2 3" xfId="21065"/>
    <cellStyle name="Currency 33 2 3 2" xfId="31111"/>
    <cellStyle name="Currency 33 2 4" xfId="26274"/>
    <cellStyle name="Currency 33 3" xfId="9474"/>
    <cellStyle name="Currency 33 3 2" xfId="14085"/>
    <cellStyle name="Currency 33 3 2 2" xfId="28146"/>
    <cellStyle name="Currency 33 3 3" xfId="21655"/>
    <cellStyle name="Currency 33 3 3 2" xfId="31695"/>
    <cellStyle name="Currency 33 3 4" xfId="25641"/>
    <cellStyle name="Currency 33 4" xfId="13220"/>
    <cellStyle name="Currency 33 4 2" xfId="27583"/>
    <cellStyle name="Currency 33 5" xfId="23880"/>
    <cellStyle name="Currency 33 5 2" xfId="33916"/>
    <cellStyle name="Currency 33 6" xfId="25416"/>
    <cellStyle name="Currency 330" xfId="17317"/>
    <cellStyle name="Currency 330 2" xfId="30097"/>
    <cellStyle name="Currency 331" xfId="17321"/>
    <cellStyle name="Currency 331 2" xfId="30099"/>
    <cellStyle name="Currency 332" xfId="17325"/>
    <cellStyle name="Currency 332 2" xfId="30101"/>
    <cellStyle name="Currency 333" xfId="17329"/>
    <cellStyle name="Currency 333 2" xfId="30103"/>
    <cellStyle name="Currency 334" xfId="17332"/>
    <cellStyle name="Currency 334 2" xfId="30105"/>
    <cellStyle name="Currency 335" xfId="17336"/>
    <cellStyle name="Currency 335 2" xfId="30107"/>
    <cellStyle name="Currency 336" xfId="17340"/>
    <cellStyle name="Currency 336 2" xfId="30109"/>
    <cellStyle name="Currency 337" xfId="17343"/>
    <cellStyle name="Currency 337 2" xfId="30112"/>
    <cellStyle name="Currency 338" xfId="17341"/>
    <cellStyle name="Currency 338 2" xfId="30110"/>
    <cellStyle name="Currency 339" xfId="17353"/>
    <cellStyle name="Currency 339 2" xfId="30115"/>
    <cellStyle name="Currency 34" xfId="8348"/>
    <cellStyle name="Currency 34 2" xfId="10160"/>
    <cellStyle name="Currency 34 2 2" xfId="14728"/>
    <cellStyle name="Currency 34 2 2 2" xfId="22261"/>
    <cellStyle name="Currency 34 2 2 2 2" xfId="32298"/>
    <cellStyle name="Currency 34 2 2 3" xfId="28789"/>
    <cellStyle name="Currency 34 2 3" xfId="21075"/>
    <cellStyle name="Currency 34 2 3 2" xfId="31121"/>
    <cellStyle name="Currency 34 2 4" xfId="26284"/>
    <cellStyle name="Currency 34 3" xfId="9487"/>
    <cellStyle name="Currency 34 3 2" xfId="14095"/>
    <cellStyle name="Currency 34 3 2 2" xfId="28156"/>
    <cellStyle name="Currency 34 3 3" xfId="21665"/>
    <cellStyle name="Currency 34 3 3 2" xfId="31705"/>
    <cellStyle name="Currency 34 3 4" xfId="25651"/>
    <cellStyle name="Currency 34 4" xfId="13221"/>
    <cellStyle name="Currency 34 4 2" xfId="27584"/>
    <cellStyle name="Currency 34 5" xfId="23890"/>
    <cellStyle name="Currency 34 5 2" xfId="33926"/>
    <cellStyle name="Currency 34 6" xfId="25417"/>
    <cellStyle name="Currency 340" xfId="17357"/>
    <cellStyle name="Currency 340 2" xfId="30117"/>
    <cellStyle name="Currency 341" xfId="17360"/>
    <cellStyle name="Currency 341 2" xfId="30119"/>
    <cellStyle name="Currency 342" xfId="17364"/>
    <cellStyle name="Currency 342 2" xfId="30121"/>
    <cellStyle name="Currency 343" xfId="17367"/>
    <cellStyle name="Currency 343 2" xfId="30123"/>
    <cellStyle name="Currency 344" xfId="17370"/>
    <cellStyle name="Currency 344 2" xfId="30126"/>
    <cellStyle name="Currency 345" xfId="17368"/>
    <cellStyle name="Currency 345 2" xfId="30124"/>
    <cellStyle name="Currency 346" xfId="17380"/>
    <cellStyle name="Currency 346 2" xfId="30130"/>
    <cellStyle name="Currency 347" xfId="17384"/>
    <cellStyle name="Currency 347 2" xfId="30133"/>
    <cellStyle name="Currency 348" xfId="17388"/>
    <cellStyle name="Currency 348 2" xfId="30136"/>
    <cellStyle name="Currency 349" xfId="17389"/>
    <cellStyle name="Currency 349 2" xfId="30137"/>
    <cellStyle name="Currency 35" xfId="8349"/>
    <cellStyle name="Currency 35 2" xfId="10207"/>
    <cellStyle name="Currency 35 2 2" xfId="14775"/>
    <cellStyle name="Currency 35 2 2 2" xfId="22308"/>
    <cellStyle name="Currency 35 2 2 2 2" xfId="32345"/>
    <cellStyle name="Currency 35 2 2 3" xfId="28836"/>
    <cellStyle name="Currency 35 2 3" xfId="21122"/>
    <cellStyle name="Currency 35 2 3 2" xfId="31168"/>
    <cellStyle name="Currency 35 2 4" xfId="26331"/>
    <cellStyle name="Currency 35 3" xfId="9538"/>
    <cellStyle name="Currency 35 3 2" xfId="14142"/>
    <cellStyle name="Currency 35 3 2 2" xfId="28203"/>
    <cellStyle name="Currency 35 3 3" xfId="21712"/>
    <cellStyle name="Currency 35 3 3 2" xfId="31752"/>
    <cellStyle name="Currency 35 3 4" xfId="25698"/>
    <cellStyle name="Currency 35 4" xfId="13222"/>
    <cellStyle name="Currency 35 4 2" xfId="27585"/>
    <cellStyle name="Currency 35 5" xfId="23937"/>
    <cellStyle name="Currency 35 5 2" xfId="33973"/>
    <cellStyle name="Currency 35 6" xfId="25418"/>
    <cellStyle name="Currency 350" xfId="17395"/>
    <cellStyle name="Currency 350 2" xfId="30138"/>
    <cellStyle name="Currency 351" xfId="17397"/>
    <cellStyle name="Currency 351 2" xfId="30139"/>
    <cellStyle name="Currency 352" xfId="17404"/>
    <cellStyle name="Currency 352 2" xfId="30141"/>
    <cellStyle name="Currency 353" xfId="17408"/>
    <cellStyle name="Currency 353 2" xfId="30144"/>
    <cellStyle name="Currency 354" xfId="17412"/>
    <cellStyle name="Currency 354 2" xfId="30146"/>
    <cellStyle name="Currency 355" xfId="17414"/>
    <cellStyle name="Currency 355 2" xfId="30147"/>
    <cellStyle name="Currency 356" xfId="17418"/>
    <cellStyle name="Currency 356 2" xfId="30149"/>
    <cellStyle name="Currency 357" xfId="17425"/>
    <cellStyle name="Currency 357 2" xfId="30151"/>
    <cellStyle name="Currency 358" xfId="17429"/>
    <cellStyle name="Currency 358 2" xfId="30153"/>
    <cellStyle name="Currency 359" xfId="17433"/>
    <cellStyle name="Currency 359 2" xfId="30155"/>
    <cellStyle name="Currency 36" xfId="8350"/>
    <cellStyle name="Currency 36 2" xfId="10209"/>
    <cellStyle name="Currency 36 2 2" xfId="14777"/>
    <cellStyle name="Currency 36 2 2 2" xfId="22310"/>
    <cellStyle name="Currency 36 2 2 2 2" xfId="32347"/>
    <cellStyle name="Currency 36 2 2 3" xfId="28838"/>
    <cellStyle name="Currency 36 2 3" xfId="21124"/>
    <cellStyle name="Currency 36 2 3 2" xfId="31170"/>
    <cellStyle name="Currency 36 2 4" xfId="26333"/>
    <cellStyle name="Currency 36 3" xfId="9540"/>
    <cellStyle name="Currency 36 3 2" xfId="14144"/>
    <cellStyle name="Currency 36 3 2 2" xfId="28205"/>
    <cellStyle name="Currency 36 3 3" xfId="21714"/>
    <cellStyle name="Currency 36 3 3 2" xfId="31754"/>
    <cellStyle name="Currency 36 3 4" xfId="25700"/>
    <cellStyle name="Currency 36 4" xfId="13223"/>
    <cellStyle name="Currency 36 4 2" xfId="27586"/>
    <cellStyle name="Currency 36 5" xfId="23939"/>
    <cellStyle name="Currency 36 5 2" xfId="33975"/>
    <cellStyle name="Currency 36 6" xfId="25419"/>
    <cellStyle name="Currency 360" xfId="17437"/>
    <cellStyle name="Currency 360 2" xfId="30157"/>
    <cellStyle name="Currency 361" xfId="17441"/>
    <cellStyle name="Currency 361 2" xfId="30159"/>
    <cellStyle name="Currency 362" xfId="17445"/>
    <cellStyle name="Currency 362 2" xfId="30161"/>
    <cellStyle name="Currency 363" xfId="17449"/>
    <cellStyle name="Currency 363 2" xfId="30163"/>
    <cellStyle name="Currency 364" xfId="17453"/>
    <cellStyle name="Currency 364 2" xfId="30165"/>
    <cellStyle name="Currency 365" xfId="17457"/>
    <cellStyle name="Currency 365 2" xfId="30167"/>
    <cellStyle name="Currency 366" xfId="17461"/>
    <cellStyle name="Currency 366 2" xfId="30169"/>
    <cellStyle name="Currency 367" xfId="17465"/>
    <cellStyle name="Currency 367 2" xfId="30171"/>
    <cellStyle name="Currency 368" xfId="17469"/>
    <cellStyle name="Currency 368 2" xfId="30173"/>
    <cellStyle name="Currency 369" xfId="17473"/>
    <cellStyle name="Currency 369 2" xfId="30175"/>
    <cellStyle name="Currency 37" xfId="8351"/>
    <cellStyle name="Currency 37 2" xfId="10211"/>
    <cellStyle name="Currency 37 2 2" xfId="14779"/>
    <cellStyle name="Currency 37 2 2 2" xfId="22312"/>
    <cellStyle name="Currency 37 2 2 2 2" xfId="32349"/>
    <cellStyle name="Currency 37 2 2 3" xfId="28840"/>
    <cellStyle name="Currency 37 2 3" xfId="21126"/>
    <cellStyle name="Currency 37 2 3 2" xfId="31172"/>
    <cellStyle name="Currency 37 2 4" xfId="26335"/>
    <cellStyle name="Currency 37 3" xfId="9542"/>
    <cellStyle name="Currency 37 3 2" xfId="14146"/>
    <cellStyle name="Currency 37 3 2 2" xfId="28207"/>
    <cellStyle name="Currency 37 3 3" xfId="21716"/>
    <cellStyle name="Currency 37 3 3 2" xfId="31756"/>
    <cellStyle name="Currency 37 3 4" xfId="25702"/>
    <cellStyle name="Currency 37 4" xfId="13224"/>
    <cellStyle name="Currency 37 4 2" xfId="27587"/>
    <cellStyle name="Currency 37 5" xfId="23941"/>
    <cellStyle name="Currency 37 5 2" xfId="33977"/>
    <cellStyle name="Currency 37 6" xfId="25420"/>
    <cellStyle name="Currency 370" xfId="17476"/>
    <cellStyle name="Currency 370 2" xfId="30177"/>
    <cellStyle name="Currency 371" xfId="17480"/>
    <cellStyle name="Currency 371 2" xfId="30179"/>
    <cellStyle name="Currency 372" xfId="17484"/>
    <cellStyle name="Currency 372 2" xfId="30181"/>
    <cellStyle name="Currency 373" xfId="17487"/>
    <cellStyle name="Currency 373 2" xfId="30184"/>
    <cellStyle name="Currency 374" xfId="17485"/>
    <cellStyle name="Currency 374 2" xfId="30182"/>
    <cellStyle name="Currency 375" xfId="17496"/>
    <cellStyle name="Currency 375 2" xfId="30187"/>
    <cellStyle name="Currency 376" xfId="17500"/>
    <cellStyle name="Currency 376 2" xfId="30189"/>
    <cellStyle name="Currency 377" xfId="17504"/>
    <cellStyle name="Currency 377 2" xfId="30191"/>
    <cellStyle name="Currency 378" xfId="17508"/>
    <cellStyle name="Currency 378 2" xfId="30193"/>
    <cellStyle name="Currency 379" xfId="17512"/>
    <cellStyle name="Currency 379 2" xfId="30195"/>
    <cellStyle name="Currency 38" xfId="8352"/>
    <cellStyle name="Currency 38 2" xfId="10213"/>
    <cellStyle name="Currency 38 2 2" xfId="14781"/>
    <cellStyle name="Currency 38 2 2 2" xfId="22314"/>
    <cellStyle name="Currency 38 2 2 2 2" xfId="32351"/>
    <cellStyle name="Currency 38 2 2 3" xfId="28842"/>
    <cellStyle name="Currency 38 2 3" xfId="21128"/>
    <cellStyle name="Currency 38 2 3 2" xfId="31174"/>
    <cellStyle name="Currency 38 2 4" xfId="26337"/>
    <cellStyle name="Currency 38 3" xfId="9544"/>
    <cellStyle name="Currency 38 3 2" xfId="14148"/>
    <cellStyle name="Currency 38 3 2 2" xfId="28209"/>
    <cellStyle name="Currency 38 3 3" xfId="21718"/>
    <cellStyle name="Currency 38 3 3 2" xfId="31758"/>
    <cellStyle name="Currency 38 3 4" xfId="25704"/>
    <cellStyle name="Currency 38 4" xfId="13225"/>
    <cellStyle name="Currency 38 4 2" xfId="27588"/>
    <cellStyle name="Currency 38 5" xfId="23943"/>
    <cellStyle name="Currency 38 5 2" xfId="33979"/>
    <cellStyle name="Currency 38 6" xfId="25421"/>
    <cellStyle name="Currency 380" xfId="17516"/>
    <cellStyle name="Currency 380 2" xfId="30197"/>
    <cellStyle name="Currency 381" xfId="17520"/>
    <cellStyle name="Currency 381 2" xfId="30199"/>
    <cellStyle name="Currency 382" xfId="17524"/>
    <cellStyle name="Currency 382 2" xfId="30201"/>
    <cellStyle name="Currency 383" xfId="17528"/>
    <cellStyle name="Currency 383 2" xfId="30203"/>
    <cellStyle name="Currency 384" xfId="17531"/>
    <cellStyle name="Currency 384 2" xfId="30205"/>
    <cellStyle name="Currency 385" xfId="17534"/>
    <cellStyle name="Currency 385 2" xfId="30207"/>
    <cellStyle name="Currency 386" xfId="17537"/>
    <cellStyle name="Currency 386 2" xfId="30209"/>
    <cellStyle name="Currency 387" xfId="17538"/>
    <cellStyle name="Currency 387 2" xfId="30210"/>
    <cellStyle name="Currency 388" xfId="17541"/>
    <cellStyle name="Currency 388 2" xfId="30211"/>
    <cellStyle name="Currency 389" xfId="17553"/>
    <cellStyle name="Currency 389 2" xfId="30215"/>
    <cellStyle name="Currency 39" xfId="8353"/>
    <cellStyle name="Currency 39 2" xfId="10215"/>
    <cellStyle name="Currency 39 2 2" xfId="14783"/>
    <cellStyle name="Currency 39 2 2 2" xfId="22316"/>
    <cellStyle name="Currency 39 2 2 2 2" xfId="32353"/>
    <cellStyle name="Currency 39 2 2 3" xfId="28844"/>
    <cellStyle name="Currency 39 2 3" xfId="21130"/>
    <cellStyle name="Currency 39 2 3 2" xfId="31176"/>
    <cellStyle name="Currency 39 2 4" xfId="26339"/>
    <cellStyle name="Currency 39 3" xfId="9546"/>
    <cellStyle name="Currency 39 3 2" xfId="14150"/>
    <cellStyle name="Currency 39 3 2 2" xfId="28211"/>
    <cellStyle name="Currency 39 3 3" xfId="21720"/>
    <cellStyle name="Currency 39 3 3 2" xfId="31760"/>
    <cellStyle name="Currency 39 3 4" xfId="25706"/>
    <cellStyle name="Currency 39 4" xfId="13226"/>
    <cellStyle name="Currency 39 4 2" xfId="27589"/>
    <cellStyle name="Currency 39 5" xfId="23945"/>
    <cellStyle name="Currency 39 5 2" xfId="33981"/>
    <cellStyle name="Currency 39 6" xfId="25422"/>
    <cellStyle name="Currency 390" xfId="17556"/>
    <cellStyle name="Currency 390 2" xfId="30217"/>
    <cellStyle name="Currency 391" xfId="17559"/>
    <cellStyle name="Currency 391 2" xfId="30219"/>
    <cellStyle name="Currency 392" xfId="17563"/>
    <cellStyle name="Currency 392 2" xfId="30221"/>
    <cellStyle name="Currency 393" xfId="17566"/>
    <cellStyle name="Currency 393 2" xfId="30224"/>
    <cellStyle name="Currency 394" xfId="17564"/>
    <cellStyle name="Currency 394 2" xfId="30222"/>
    <cellStyle name="Currency 395" xfId="17575"/>
    <cellStyle name="Currency 395 2" xfId="30227"/>
    <cellStyle name="Currency 396" xfId="17578"/>
    <cellStyle name="Currency 396 2" xfId="30230"/>
    <cellStyle name="Currency 397" xfId="17576"/>
    <cellStyle name="Currency 397 2" xfId="30228"/>
    <cellStyle name="Currency 398" xfId="17586"/>
    <cellStyle name="Currency 398 2" xfId="30233"/>
    <cellStyle name="Currency 399" xfId="17590"/>
    <cellStyle name="Currency 399 2" xfId="30235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2 2 2" xfId="32251"/>
    <cellStyle name="Currency 4 2 2 2 3" xfId="28743"/>
    <cellStyle name="Currency 4 2 2 3" xfId="21027"/>
    <cellStyle name="Currency 4 2 2 3 2" xfId="31074"/>
    <cellStyle name="Currency 4 2 2 4" xfId="26238"/>
    <cellStyle name="Currency 4 2 3" xfId="9400"/>
    <cellStyle name="Currency 4 2 3 2" xfId="14047"/>
    <cellStyle name="Currency 4 2 3 2 2" xfId="28108"/>
    <cellStyle name="Currency 4 2 3 3" xfId="21597"/>
    <cellStyle name="Currency 4 2 3 3 2" xfId="31638"/>
    <cellStyle name="Currency 4 2 3 4" xfId="25603"/>
    <cellStyle name="Currency 4 2 4" xfId="18528"/>
    <cellStyle name="Currency 4 2 4 2" xfId="30655"/>
    <cellStyle name="Currency 4 2 5" xfId="24402"/>
    <cellStyle name="Currency 4 2 5 2" xfId="34438"/>
    <cellStyle name="Currency 4 2 6" xfId="25511"/>
    <cellStyle name="Currency 4 3" xfId="10020"/>
    <cellStyle name="Currency 4 3 2" xfId="14614"/>
    <cellStyle name="Currency 4 3 2 2" xfId="22183"/>
    <cellStyle name="Currency 4 3 2 2 2" xfId="32221"/>
    <cellStyle name="Currency 4 3 2 3" xfId="28675"/>
    <cellStyle name="Currency 4 3 3" xfId="18455"/>
    <cellStyle name="Currency 4 3 3 2" xfId="30583"/>
    <cellStyle name="Currency 4 3 4" xfId="20991"/>
    <cellStyle name="Currency 4 3 4 2" xfId="31044"/>
    <cellStyle name="Currency 4 3 5" xfId="26170"/>
    <cellStyle name="Currency 4 4" xfId="9302"/>
    <cellStyle name="Currency 4 4 2" xfId="13991"/>
    <cellStyle name="Currency 4 4 2 2" xfId="28052"/>
    <cellStyle name="Currency 4 4 3" xfId="20871"/>
    <cellStyle name="Currency 4 4 3 2" xfId="30928"/>
    <cellStyle name="Currency 4 4 4" xfId="25547"/>
    <cellStyle name="Currency 4 5" xfId="18333"/>
    <cellStyle name="Currency 4 5 2" xfId="20888"/>
    <cellStyle name="Currency 4 5 2 2" xfId="30945"/>
    <cellStyle name="Currency 4 5 3" xfId="30461"/>
    <cellStyle name="Currency 4 6" xfId="11799"/>
    <cellStyle name="Currency 4 6 2" xfId="27033"/>
    <cellStyle name="Currency 4 7" xfId="23804"/>
    <cellStyle name="Currency 4 7 2" xfId="33840"/>
    <cellStyle name="Currency 4 8" xfId="24886"/>
    <cellStyle name="Currency 40" xfId="8354"/>
    <cellStyle name="Currency 40 2" xfId="10217"/>
    <cellStyle name="Currency 40 2 2" xfId="14785"/>
    <cellStyle name="Currency 40 2 2 2" xfId="22318"/>
    <cellStyle name="Currency 40 2 2 2 2" xfId="32355"/>
    <cellStyle name="Currency 40 2 2 3" xfId="28846"/>
    <cellStyle name="Currency 40 2 3" xfId="21132"/>
    <cellStyle name="Currency 40 2 3 2" xfId="31178"/>
    <cellStyle name="Currency 40 2 4" xfId="26341"/>
    <cellStyle name="Currency 40 3" xfId="9548"/>
    <cellStyle name="Currency 40 3 2" xfId="14152"/>
    <cellStyle name="Currency 40 3 2 2" xfId="28213"/>
    <cellStyle name="Currency 40 3 3" xfId="21722"/>
    <cellStyle name="Currency 40 3 3 2" xfId="31762"/>
    <cellStyle name="Currency 40 3 4" xfId="25708"/>
    <cellStyle name="Currency 40 4" xfId="13227"/>
    <cellStyle name="Currency 40 4 2" xfId="27590"/>
    <cellStyle name="Currency 40 5" xfId="23947"/>
    <cellStyle name="Currency 40 5 2" xfId="33983"/>
    <cellStyle name="Currency 40 6" xfId="25423"/>
    <cellStyle name="Currency 400" xfId="17594"/>
    <cellStyle name="Currency 400 2" xfId="30237"/>
    <cellStyle name="Currency 401" xfId="17598"/>
    <cellStyle name="Currency 401 2" xfId="30239"/>
    <cellStyle name="Currency 402" xfId="17602"/>
    <cellStyle name="Currency 402 2" xfId="30241"/>
    <cellStyle name="Currency 403" xfId="17605"/>
    <cellStyle name="Currency 403 2" xfId="30243"/>
    <cellStyle name="Currency 404" xfId="17608"/>
    <cellStyle name="Currency 404 2" xfId="30245"/>
    <cellStyle name="Currency 405" xfId="17611"/>
    <cellStyle name="Currency 405 2" xfId="30247"/>
    <cellStyle name="Currency 406" xfId="17613"/>
    <cellStyle name="Currency 406 2" xfId="30249"/>
    <cellStyle name="Currency 407" xfId="17614"/>
    <cellStyle name="Currency 407 2" xfId="30250"/>
    <cellStyle name="Currency 408" xfId="17759"/>
    <cellStyle name="Currency 408 2" xfId="30252"/>
    <cellStyle name="Currency 409" xfId="17959"/>
    <cellStyle name="Currency 409 2" xfId="30268"/>
    <cellStyle name="Currency 41" xfId="8355"/>
    <cellStyle name="Currency 41 2" xfId="10121"/>
    <cellStyle name="Currency 41 2 2" xfId="14689"/>
    <cellStyle name="Currency 41 2 2 2" xfId="22221"/>
    <cellStyle name="Currency 41 2 2 2 2" xfId="32258"/>
    <cellStyle name="Currency 41 2 2 3" xfId="28750"/>
    <cellStyle name="Currency 41 2 3" xfId="21035"/>
    <cellStyle name="Currency 41 2 3 2" xfId="31081"/>
    <cellStyle name="Currency 41 2 4" xfId="26245"/>
    <cellStyle name="Currency 41 3" xfId="9410"/>
    <cellStyle name="Currency 41 3 2" xfId="14054"/>
    <cellStyle name="Currency 41 3 2 2" xfId="28115"/>
    <cellStyle name="Currency 41 3 3" xfId="21624"/>
    <cellStyle name="Currency 41 3 3 2" xfId="31664"/>
    <cellStyle name="Currency 41 3 4" xfId="25610"/>
    <cellStyle name="Currency 41 4" xfId="13228"/>
    <cellStyle name="Currency 41 4 2" xfId="27591"/>
    <cellStyle name="Currency 41 5" xfId="23851"/>
    <cellStyle name="Currency 41 5 2" xfId="33887"/>
    <cellStyle name="Currency 41 6" xfId="25424"/>
    <cellStyle name="Currency 410" xfId="17956"/>
    <cellStyle name="Currency 410 2" xfId="30266"/>
    <cellStyle name="Currency 411" xfId="17786"/>
    <cellStyle name="Currency 411 2" xfId="30257"/>
    <cellStyle name="Currency 412" xfId="17976"/>
    <cellStyle name="Currency 412 2" xfId="30270"/>
    <cellStyle name="Currency 413" xfId="17981"/>
    <cellStyle name="Currency 413 2" xfId="30274"/>
    <cellStyle name="Currency 414" xfId="18043"/>
    <cellStyle name="Currency 414 2" xfId="30315"/>
    <cellStyle name="Currency 415" xfId="18050"/>
    <cellStyle name="Currency 415 2" xfId="30319"/>
    <cellStyle name="Currency 416" xfId="18054"/>
    <cellStyle name="Currency 416 2" xfId="30321"/>
    <cellStyle name="Currency 417" xfId="18058"/>
    <cellStyle name="Currency 417 2" xfId="30323"/>
    <cellStyle name="Currency 418" xfId="18062"/>
    <cellStyle name="Currency 418 2" xfId="30325"/>
    <cellStyle name="Currency 419" xfId="18066"/>
    <cellStyle name="Currency 419 2" xfId="30327"/>
    <cellStyle name="Currency 42" xfId="8356"/>
    <cellStyle name="Currency 42 2" xfId="10219"/>
    <cellStyle name="Currency 42 2 2" xfId="14787"/>
    <cellStyle name="Currency 42 2 2 2" xfId="22320"/>
    <cellStyle name="Currency 42 2 2 2 2" xfId="32357"/>
    <cellStyle name="Currency 42 2 2 3" xfId="28848"/>
    <cellStyle name="Currency 42 2 3" xfId="21134"/>
    <cellStyle name="Currency 42 2 3 2" xfId="31180"/>
    <cellStyle name="Currency 42 2 4" xfId="26343"/>
    <cellStyle name="Currency 42 3" xfId="9550"/>
    <cellStyle name="Currency 42 3 2" xfId="14154"/>
    <cellStyle name="Currency 42 3 2 2" xfId="28215"/>
    <cellStyle name="Currency 42 3 3" xfId="21724"/>
    <cellStyle name="Currency 42 3 3 2" xfId="31764"/>
    <cellStyle name="Currency 42 3 4" xfId="25710"/>
    <cellStyle name="Currency 42 4" xfId="13229"/>
    <cellStyle name="Currency 42 4 2" xfId="27592"/>
    <cellStyle name="Currency 42 5" xfId="23949"/>
    <cellStyle name="Currency 42 5 2" xfId="33985"/>
    <cellStyle name="Currency 42 6" xfId="25425"/>
    <cellStyle name="Currency 420" xfId="18070"/>
    <cellStyle name="Currency 420 2" xfId="30328"/>
    <cellStyle name="Currency 421" xfId="18071"/>
    <cellStyle name="Currency 421 2" xfId="30329"/>
    <cellStyle name="Currency 422" xfId="18072"/>
    <cellStyle name="Currency 422 2" xfId="30330"/>
    <cellStyle name="Currency 423" xfId="18082"/>
    <cellStyle name="Currency 423 2" xfId="30336"/>
    <cellStyle name="Currency 424" xfId="18086"/>
    <cellStyle name="Currency 424 2" xfId="30338"/>
    <cellStyle name="Currency 425" xfId="18085"/>
    <cellStyle name="Currency 425 2" xfId="30337"/>
    <cellStyle name="Currency 426" xfId="18094"/>
    <cellStyle name="Currency 426 2" xfId="30342"/>
    <cellStyle name="Currency 427" xfId="18093"/>
    <cellStyle name="Currency 427 2" xfId="30341"/>
    <cellStyle name="Currency 428" xfId="18101"/>
    <cellStyle name="Currency 428 2" xfId="30345"/>
    <cellStyle name="Currency 429" xfId="18105"/>
    <cellStyle name="Currency 429 2" xfId="30347"/>
    <cellStyle name="Currency 43" xfId="8357"/>
    <cellStyle name="Currency 43 2" xfId="10220"/>
    <cellStyle name="Currency 43 2 2" xfId="14788"/>
    <cellStyle name="Currency 43 2 2 2" xfId="22321"/>
    <cellStyle name="Currency 43 2 2 2 2" xfId="32358"/>
    <cellStyle name="Currency 43 2 2 3" xfId="28849"/>
    <cellStyle name="Currency 43 2 3" xfId="21135"/>
    <cellStyle name="Currency 43 2 3 2" xfId="31181"/>
    <cellStyle name="Currency 43 2 4" xfId="26344"/>
    <cellStyle name="Currency 43 3" xfId="9551"/>
    <cellStyle name="Currency 43 3 2" xfId="14155"/>
    <cellStyle name="Currency 43 3 2 2" xfId="28216"/>
    <cellStyle name="Currency 43 3 3" xfId="21725"/>
    <cellStyle name="Currency 43 3 3 2" xfId="31765"/>
    <cellStyle name="Currency 43 3 4" xfId="25711"/>
    <cellStyle name="Currency 43 4" xfId="13230"/>
    <cellStyle name="Currency 43 4 2" xfId="27593"/>
    <cellStyle name="Currency 43 5" xfId="23950"/>
    <cellStyle name="Currency 43 5 2" xfId="33986"/>
    <cellStyle name="Currency 43 6" xfId="25426"/>
    <cellStyle name="Currency 430" xfId="18109"/>
    <cellStyle name="Currency 430 2" xfId="30349"/>
    <cellStyle name="Currency 431" xfId="18113"/>
    <cellStyle name="Currency 431 2" xfId="30351"/>
    <cellStyle name="Currency 432" xfId="18117"/>
    <cellStyle name="Currency 432 2" xfId="30353"/>
    <cellStyle name="Currency 433" xfId="18120"/>
    <cellStyle name="Currency 433 2" xfId="30354"/>
    <cellStyle name="Currency 434" xfId="18123"/>
    <cellStyle name="Currency 434 2" xfId="30355"/>
    <cellStyle name="Currency 435" xfId="18131"/>
    <cellStyle name="Currency 435 2" xfId="30358"/>
    <cellStyle name="Currency 436" xfId="18132"/>
    <cellStyle name="Currency 436 2" xfId="30359"/>
    <cellStyle name="Currency 437" xfId="18142"/>
    <cellStyle name="Currency 437 2" xfId="30363"/>
    <cellStyle name="Currency 438" xfId="18145"/>
    <cellStyle name="Currency 438 2" xfId="30365"/>
    <cellStyle name="Currency 439" xfId="18148"/>
    <cellStyle name="Currency 439 2" xfId="30367"/>
    <cellStyle name="Currency 44" xfId="8358"/>
    <cellStyle name="Currency 44 2" xfId="10222"/>
    <cellStyle name="Currency 44 2 2" xfId="14790"/>
    <cellStyle name="Currency 44 2 2 2" xfId="22323"/>
    <cellStyle name="Currency 44 2 2 2 2" xfId="32360"/>
    <cellStyle name="Currency 44 2 2 3" xfId="28851"/>
    <cellStyle name="Currency 44 2 3" xfId="21137"/>
    <cellStyle name="Currency 44 2 3 2" xfId="31183"/>
    <cellStyle name="Currency 44 2 4" xfId="26346"/>
    <cellStyle name="Currency 44 3" xfId="9553"/>
    <cellStyle name="Currency 44 3 2" xfId="14157"/>
    <cellStyle name="Currency 44 3 2 2" xfId="28218"/>
    <cellStyle name="Currency 44 3 3" xfId="21727"/>
    <cellStyle name="Currency 44 3 3 2" xfId="31767"/>
    <cellStyle name="Currency 44 3 4" xfId="25713"/>
    <cellStyle name="Currency 44 4" xfId="13231"/>
    <cellStyle name="Currency 44 4 2" xfId="27594"/>
    <cellStyle name="Currency 44 5" xfId="23952"/>
    <cellStyle name="Currency 44 5 2" xfId="33988"/>
    <cellStyle name="Currency 44 6" xfId="25427"/>
    <cellStyle name="Currency 440" xfId="18151"/>
    <cellStyle name="Currency 440 2" xfId="30369"/>
    <cellStyle name="Currency 441" xfId="18152"/>
    <cellStyle name="Currency 441 2" xfId="30370"/>
    <cellStyle name="Currency 442" xfId="18155"/>
    <cellStyle name="Currency 442 2" xfId="30371"/>
    <cellStyle name="Currency 443" xfId="18159"/>
    <cellStyle name="Currency 443 2" xfId="30373"/>
    <cellStyle name="Currency 444" xfId="18162"/>
    <cellStyle name="Currency 444 2" xfId="30375"/>
    <cellStyle name="Currency 445" xfId="18166"/>
    <cellStyle name="Currency 445 2" xfId="30377"/>
    <cellStyle name="Currency 446" xfId="18170"/>
    <cellStyle name="Currency 446 2" xfId="30379"/>
    <cellStyle name="Currency 447" xfId="18174"/>
    <cellStyle name="Currency 447 2" xfId="30381"/>
    <cellStyle name="Currency 448" xfId="18185"/>
    <cellStyle name="Currency 448 2" xfId="30385"/>
    <cellStyle name="Currency 449" xfId="18188"/>
    <cellStyle name="Currency 449 2" xfId="30387"/>
    <cellStyle name="Currency 45" xfId="8359"/>
    <cellStyle name="Currency 45 2" xfId="10224"/>
    <cellStyle name="Currency 45 2 2" xfId="14792"/>
    <cellStyle name="Currency 45 2 2 2" xfId="22325"/>
    <cellStyle name="Currency 45 2 2 2 2" xfId="32362"/>
    <cellStyle name="Currency 45 2 2 3" xfId="28853"/>
    <cellStyle name="Currency 45 2 3" xfId="21139"/>
    <cellStyle name="Currency 45 2 3 2" xfId="31185"/>
    <cellStyle name="Currency 45 2 4" xfId="26348"/>
    <cellStyle name="Currency 45 3" xfId="9555"/>
    <cellStyle name="Currency 45 3 2" xfId="14159"/>
    <cellStyle name="Currency 45 3 2 2" xfId="28220"/>
    <cellStyle name="Currency 45 3 3" xfId="21729"/>
    <cellStyle name="Currency 45 3 3 2" xfId="31769"/>
    <cellStyle name="Currency 45 3 4" xfId="25715"/>
    <cellStyle name="Currency 45 4" xfId="13232"/>
    <cellStyle name="Currency 45 4 2" xfId="27595"/>
    <cellStyle name="Currency 45 5" xfId="23954"/>
    <cellStyle name="Currency 45 5 2" xfId="33990"/>
    <cellStyle name="Currency 45 6" xfId="25428"/>
    <cellStyle name="Currency 450" xfId="18191"/>
    <cellStyle name="Currency 450 2" xfId="30389"/>
    <cellStyle name="Currency 451" xfId="18194"/>
    <cellStyle name="Currency 451 2" xfId="30391"/>
    <cellStyle name="Currency 452" xfId="18195"/>
    <cellStyle name="Currency 452 2" xfId="30392"/>
    <cellStyle name="Currency 453" xfId="18198"/>
    <cellStyle name="Currency 453 2" xfId="30393"/>
    <cellStyle name="Currency 454" xfId="18210"/>
    <cellStyle name="Currency 454 2" xfId="30398"/>
    <cellStyle name="Currency 455" xfId="18213"/>
    <cellStyle name="Currency 455 2" xfId="30400"/>
    <cellStyle name="Currency 456" xfId="18217"/>
    <cellStyle name="Currency 456 2" xfId="30402"/>
    <cellStyle name="Currency 457" xfId="18221"/>
    <cellStyle name="Currency 457 2" xfId="30405"/>
    <cellStyle name="Currency 458" xfId="18224"/>
    <cellStyle name="Currency 458 2" xfId="30406"/>
    <cellStyle name="Currency 459" xfId="18226"/>
    <cellStyle name="Currency 459 2" xfId="30407"/>
    <cellStyle name="Currency 46" xfId="8360"/>
    <cellStyle name="Currency 46 2" xfId="10226"/>
    <cellStyle name="Currency 46 2 2" xfId="14794"/>
    <cellStyle name="Currency 46 2 2 2" xfId="22327"/>
    <cellStyle name="Currency 46 2 2 2 2" xfId="32364"/>
    <cellStyle name="Currency 46 2 2 3" xfId="28855"/>
    <cellStyle name="Currency 46 2 3" xfId="21141"/>
    <cellStyle name="Currency 46 2 3 2" xfId="31187"/>
    <cellStyle name="Currency 46 2 4" xfId="26350"/>
    <cellStyle name="Currency 46 3" xfId="9557"/>
    <cellStyle name="Currency 46 3 2" xfId="14161"/>
    <cellStyle name="Currency 46 3 2 2" xfId="28222"/>
    <cellStyle name="Currency 46 3 3" xfId="21731"/>
    <cellStyle name="Currency 46 3 3 2" xfId="31771"/>
    <cellStyle name="Currency 46 3 4" xfId="25717"/>
    <cellStyle name="Currency 46 4" xfId="13233"/>
    <cellStyle name="Currency 46 4 2" xfId="27596"/>
    <cellStyle name="Currency 46 5" xfId="23956"/>
    <cellStyle name="Currency 46 5 2" xfId="33992"/>
    <cellStyle name="Currency 46 6" xfId="25429"/>
    <cellStyle name="Currency 460" xfId="18232"/>
    <cellStyle name="Currency 460 2" xfId="30409"/>
    <cellStyle name="Currency 461" xfId="18235"/>
    <cellStyle name="Currency 461 2" xfId="30411"/>
    <cellStyle name="Currency 462" xfId="18239"/>
    <cellStyle name="Currency 462 2" xfId="30414"/>
    <cellStyle name="Currency 463" xfId="18241"/>
    <cellStyle name="Currency 463 2" xfId="30415"/>
    <cellStyle name="Currency 464" xfId="18242"/>
    <cellStyle name="Currency 464 2" xfId="30416"/>
    <cellStyle name="Currency 465" xfId="18244"/>
    <cellStyle name="Currency 465 2" xfId="30417"/>
    <cellStyle name="Currency 466" xfId="18254"/>
    <cellStyle name="Currency 466 2" xfId="30426"/>
    <cellStyle name="Currency 467" xfId="18536"/>
    <cellStyle name="Currency 467 2" xfId="30662"/>
    <cellStyle name="Currency 468" xfId="18727"/>
    <cellStyle name="Currency 468 2" xfId="30765"/>
    <cellStyle name="Currency 469" xfId="18540"/>
    <cellStyle name="Currency 469 2" xfId="30666"/>
    <cellStyle name="Currency 47" xfId="8361"/>
    <cellStyle name="Currency 47 2" xfId="10227"/>
    <cellStyle name="Currency 47 2 2" xfId="14795"/>
    <cellStyle name="Currency 47 2 2 2" xfId="22328"/>
    <cellStyle name="Currency 47 2 2 2 2" xfId="32365"/>
    <cellStyle name="Currency 47 2 2 3" xfId="28856"/>
    <cellStyle name="Currency 47 2 3" xfId="21142"/>
    <cellStyle name="Currency 47 2 3 2" xfId="31188"/>
    <cellStyle name="Currency 47 2 4" xfId="26351"/>
    <cellStyle name="Currency 47 3" xfId="9558"/>
    <cellStyle name="Currency 47 3 2" xfId="14162"/>
    <cellStyle name="Currency 47 3 2 2" xfId="28223"/>
    <cellStyle name="Currency 47 3 3" xfId="21732"/>
    <cellStyle name="Currency 47 3 3 2" xfId="31772"/>
    <cellStyle name="Currency 47 3 4" xfId="25718"/>
    <cellStyle name="Currency 47 4" xfId="13234"/>
    <cellStyle name="Currency 47 4 2" xfId="27597"/>
    <cellStyle name="Currency 47 5" xfId="23957"/>
    <cellStyle name="Currency 47 5 2" xfId="33993"/>
    <cellStyle name="Currency 47 6" xfId="25430"/>
    <cellStyle name="Currency 470" xfId="18722"/>
    <cellStyle name="Currency 470 2" xfId="30761"/>
    <cellStyle name="Currency 471" xfId="18553"/>
    <cellStyle name="Currency 471 2" xfId="30675"/>
    <cellStyle name="Currency 472" xfId="18713"/>
    <cellStyle name="Currency 472 2" xfId="30757"/>
    <cellStyle name="Currency 473" xfId="18558"/>
    <cellStyle name="Currency 473 2" xfId="30678"/>
    <cellStyle name="Currency 474" xfId="18708"/>
    <cellStyle name="Currency 474 2" xfId="30754"/>
    <cellStyle name="Currency 475" xfId="18570"/>
    <cellStyle name="Currency 475 2" xfId="30684"/>
    <cellStyle name="Currency 476" xfId="18730"/>
    <cellStyle name="Currency 476 2" xfId="30767"/>
    <cellStyle name="Currency 477" xfId="18573"/>
    <cellStyle name="Currency 477 2" xfId="30687"/>
    <cellStyle name="Currency 478" xfId="18571"/>
    <cellStyle name="Currency 478 2" xfId="30685"/>
    <cellStyle name="Currency 479" xfId="18561"/>
    <cellStyle name="Currency 479 2" xfId="30680"/>
    <cellStyle name="Currency 48" xfId="8362"/>
    <cellStyle name="Currency 48 2" xfId="10229"/>
    <cellStyle name="Currency 48 2 2" xfId="14797"/>
    <cellStyle name="Currency 48 2 2 2" xfId="22330"/>
    <cellStyle name="Currency 48 2 2 2 2" xfId="32367"/>
    <cellStyle name="Currency 48 2 2 3" xfId="28858"/>
    <cellStyle name="Currency 48 2 3" xfId="21144"/>
    <cellStyle name="Currency 48 2 3 2" xfId="31190"/>
    <cellStyle name="Currency 48 2 4" xfId="26353"/>
    <cellStyle name="Currency 48 3" xfId="9560"/>
    <cellStyle name="Currency 48 3 2" xfId="14164"/>
    <cellStyle name="Currency 48 3 2 2" xfId="28225"/>
    <cellStyle name="Currency 48 3 3" xfId="21734"/>
    <cellStyle name="Currency 48 3 3 2" xfId="31774"/>
    <cellStyle name="Currency 48 3 4" xfId="25720"/>
    <cellStyle name="Currency 48 4" xfId="13235"/>
    <cellStyle name="Currency 48 4 2" xfId="27598"/>
    <cellStyle name="Currency 48 5" xfId="23959"/>
    <cellStyle name="Currency 48 5 2" xfId="33995"/>
    <cellStyle name="Currency 48 6" xfId="25431"/>
    <cellStyle name="Currency 480" xfId="18576"/>
    <cellStyle name="Currency 480 2" xfId="30689"/>
    <cellStyle name="Currency 481" xfId="18580"/>
    <cellStyle name="Currency 481 2" xfId="30691"/>
    <cellStyle name="Currency 482" xfId="18584"/>
    <cellStyle name="Currency 482 2" xfId="30693"/>
    <cellStyle name="Currency 483" xfId="18588"/>
    <cellStyle name="Currency 483 2" xfId="30695"/>
    <cellStyle name="Currency 484" xfId="18726"/>
    <cellStyle name="Currency 484 2" xfId="30764"/>
    <cellStyle name="Currency 485" xfId="18595"/>
    <cellStyle name="Currency 485 2" xfId="30698"/>
    <cellStyle name="Currency 486" xfId="18599"/>
    <cellStyle name="Currency 486 2" xfId="30700"/>
    <cellStyle name="Currency 487" xfId="18763"/>
    <cellStyle name="Currency 487 2" xfId="30787"/>
    <cellStyle name="Currency 488" xfId="18609"/>
    <cellStyle name="Currency 488 2" xfId="30708"/>
    <cellStyle name="Currency 489" xfId="18758"/>
    <cellStyle name="Currency 489 2" xfId="30783"/>
    <cellStyle name="Currency 49" xfId="8363"/>
    <cellStyle name="Currency 49 2" xfId="10231"/>
    <cellStyle name="Currency 49 2 2" xfId="14799"/>
    <cellStyle name="Currency 49 2 2 2" xfId="22332"/>
    <cellStyle name="Currency 49 2 2 2 2" xfId="32369"/>
    <cellStyle name="Currency 49 2 2 3" xfId="28860"/>
    <cellStyle name="Currency 49 2 3" xfId="21146"/>
    <cellStyle name="Currency 49 2 3 2" xfId="31192"/>
    <cellStyle name="Currency 49 2 4" xfId="26355"/>
    <cellStyle name="Currency 49 3" xfId="9562"/>
    <cellStyle name="Currency 49 3 2" xfId="14166"/>
    <cellStyle name="Currency 49 3 2 2" xfId="28227"/>
    <cellStyle name="Currency 49 3 3" xfId="21736"/>
    <cellStyle name="Currency 49 3 3 2" xfId="31776"/>
    <cellStyle name="Currency 49 3 4" xfId="25722"/>
    <cellStyle name="Currency 49 4" xfId="13236"/>
    <cellStyle name="Currency 49 4 2" xfId="27599"/>
    <cellStyle name="Currency 49 5" xfId="23961"/>
    <cellStyle name="Currency 49 5 2" xfId="33997"/>
    <cellStyle name="Currency 49 6" xfId="25432"/>
    <cellStyle name="Currency 490" xfId="18607"/>
    <cellStyle name="Currency 490 2" xfId="30706"/>
    <cellStyle name="Currency 491" xfId="18786"/>
    <cellStyle name="Currency 491 2" xfId="30803"/>
    <cellStyle name="Currency 492" xfId="18704"/>
    <cellStyle name="Currency 492 2" xfId="30751"/>
    <cellStyle name="Currency 493" xfId="18635"/>
    <cellStyle name="Currency 493 2" xfId="30719"/>
    <cellStyle name="Currency 494" xfId="18663"/>
    <cellStyle name="Currency 494 2" xfId="30735"/>
    <cellStyle name="Currency 495" xfId="18738"/>
    <cellStyle name="Currency 495 2" xfId="30770"/>
    <cellStyle name="Currency 496" xfId="18849"/>
    <cellStyle name="Currency 496 2" xfId="30834"/>
    <cellStyle name="Currency 497" xfId="18676"/>
    <cellStyle name="Currency 497 2" xfId="30740"/>
    <cellStyle name="Currency 498" xfId="18611"/>
    <cellStyle name="Currency 498 2" xfId="30710"/>
    <cellStyle name="Currency 499" xfId="18660"/>
    <cellStyle name="Currency 499 2" xfId="30734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2 2 2" xfId="32255"/>
    <cellStyle name="Currency 5 2 2 2 3" xfId="28747"/>
    <cellStyle name="Currency 5 2 2 3" xfId="21032"/>
    <cellStyle name="Currency 5 2 2 3 2" xfId="31078"/>
    <cellStyle name="Currency 5 2 2 4" xfId="26242"/>
    <cellStyle name="Currency 5 2 3" xfId="9407"/>
    <cellStyle name="Currency 5 2 3 2" xfId="14051"/>
    <cellStyle name="Currency 5 2 3 2 2" xfId="28112"/>
    <cellStyle name="Currency 5 2 3 3" xfId="21621"/>
    <cellStyle name="Currency 5 2 3 3 2" xfId="31661"/>
    <cellStyle name="Currency 5 2 3 4" xfId="25607"/>
    <cellStyle name="Currency 5 2 4" xfId="24406"/>
    <cellStyle name="Currency 5 2 4 2" xfId="34442"/>
    <cellStyle name="Currency 5 2 5" xfId="25512"/>
    <cellStyle name="Currency 5 3" xfId="10112"/>
    <cellStyle name="Currency 5 3 2" xfId="14680"/>
    <cellStyle name="Currency 5 3 2 2" xfId="22212"/>
    <cellStyle name="Currency 5 3 2 2 2" xfId="32249"/>
    <cellStyle name="Currency 5 3 2 3" xfId="28741"/>
    <cellStyle name="Currency 5 3 3" xfId="21025"/>
    <cellStyle name="Currency 5 3 3 2" xfId="31072"/>
    <cellStyle name="Currency 5 3 4" xfId="26236"/>
    <cellStyle name="Currency 5 4" xfId="9398"/>
    <cellStyle name="Currency 5 4 2" xfId="14045"/>
    <cellStyle name="Currency 5 4 2 2" xfId="28106"/>
    <cellStyle name="Currency 5 4 3" xfId="21595"/>
    <cellStyle name="Currency 5 4 3 2" xfId="31636"/>
    <cellStyle name="Currency 5 4 4" xfId="25601"/>
    <cellStyle name="Currency 5 5" xfId="18250"/>
    <cellStyle name="Currency 5 5 2" xfId="30423"/>
    <cellStyle name="Currency 5 6" xfId="11825"/>
    <cellStyle name="Currency 5 6 2" xfId="27058"/>
    <cellStyle name="Currency 5 7" xfId="23825"/>
    <cellStyle name="Currency 5 7 2" xfId="33861"/>
    <cellStyle name="Currency 5 8" xfId="24913"/>
    <cellStyle name="Currency 50" xfId="8364"/>
    <cellStyle name="Currency 50 2" xfId="10233"/>
    <cellStyle name="Currency 50 2 2" xfId="14801"/>
    <cellStyle name="Currency 50 2 2 2" xfId="22334"/>
    <cellStyle name="Currency 50 2 2 2 2" xfId="32371"/>
    <cellStyle name="Currency 50 2 2 3" xfId="28862"/>
    <cellStyle name="Currency 50 2 3" xfId="21148"/>
    <cellStyle name="Currency 50 2 3 2" xfId="31194"/>
    <cellStyle name="Currency 50 2 4" xfId="26357"/>
    <cellStyle name="Currency 50 3" xfId="9564"/>
    <cellStyle name="Currency 50 3 2" xfId="14168"/>
    <cellStyle name="Currency 50 3 2 2" xfId="28229"/>
    <cellStyle name="Currency 50 3 3" xfId="21738"/>
    <cellStyle name="Currency 50 3 3 2" xfId="31778"/>
    <cellStyle name="Currency 50 3 4" xfId="25724"/>
    <cellStyle name="Currency 50 4" xfId="13237"/>
    <cellStyle name="Currency 50 4 2" xfId="27600"/>
    <cellStyle name="Currency 50 5" xfId="23963"/>
    <cellStyle name="Currency 50 5 2" xfId="33999"/>
    <cellStyle name="Currency 50 6" xfId="25433"/>
    <cellStyle name="Currency 500" xfId="18781"/>
    <cellStyle name="Currency 500 2" xfId="30800"/>
    <cellStyle name="Currency 501" xfId="18839"/>
    <cellStyle name="Currency 501 2" xfId="30828"/>
    <cellStyle name="Currency 502" xfId="18810"/>
    <cellStyle name="Currency 502 2" xfId="30816"/>
    <cellStyle name="Currency 503" xfId="18735"/>
    <cellStyle name="Currency 503 2" xfId="30768"/>
    <cellStyle name="Currency 504" xfId="18812"/>
    <cellStyle name="Currency 504 2" xfId="30817"/>
    <cellStyle name="Currency 505" xfId="18703"/>
    <cellStyle name="Currency 505 2" xfId="30750"/>
    <cellStyle name="Currency 506" xfId="18718"/>
    <cellStyle name="Currency 506 2" xfId="30759"/>
    <cellStyle name="Currency 507" xfId="18871"/>
    <cellStyle name="Currency 507 2" xfId="30845"/>
    <cellStyle name="Currency 508" xfId="18822"/>
    <cellStyle name="Currency 508 2" xfId="30820"/>
    <cellStyle name="Currency 509" xfId="18814"/>
    <cellStyle name="Currency 509 2" xfId="30818"/>
    <cellStyle name="Currency 51" xfId="8365"/>
    <cellStyle name="Currency 51 2" xfId="10235"/>
    <cellStyle name="Currency 51 2 2" xfId="14803"/>
    <cellStyle name="Currency 51 2 2 2" xfId="22336"/>
    <cellStyle name="Currency 51 2 2 2 2" xfId="32373"/>
    <cellStyle name="Currency 51 2 2 3" xfId="28864"/>
    <cellStyle name="Currency 51 2 3" xfId="21150"/>
    <cellStyle name="Currency 51 2 3 2" xfId="31196"/>
    <cellStyle name="Currency 51 2 4" xfId="26359"/>
    <cellStyle name="Currency 51 3" xfId="9566"/>
    <cellStyle name="Currency 51 3 2" xfId="14170"/>
    <cellStyle name="Currency 51 3 2 2" xfId="28231"/>
    <cellStyle name="Currency 51 3 3" xfId="21740"/>
    <cellStyle name="Currency 51 3 3 2" xfId="31780"/>
    <cellStyle name="Currency 51 3 4" xfId="25726"/>
    <cellStyle name="Currency 51 4" xfId="13238"/>
    <cellStyle name="Currency 51 4 2" xfId="27601"/>
    <cellStyle name="Currency 51 5" xfId="23965"/>
    <cellStyle name="Currency 51 5 2" xfId="34001"/>
    <cellStyle name="Currency 51 6" xfId="25434"/>
    <cellStyle name="Currency 510" xfId="18867"/>
    <cellStyle name="Currency 510 2" xfId="30842"/>
    <cellStyle name="Currency 511" xfId="18840"/>
    <cellStyle name="Currency 511 2" xfId="30829"/>
    <cellStyle name="Currency 512" xfId="18745"/>
    <cellStyle name="Currency 512 2" xfId="30774"/>
    <cellStyle name="Currency 513" xfId="18550"/>
    <cellStyle name="Currency 513 2" xfId="30673"/>
    <cellStyle name="Currency 514" xfId="18672"/>
    <cellStyle name="Currency 514 2" xfId="30738"/>
    <cellStyle name="Currency 515" xfId="18787"/>
    <cellStyle name="Currency 515 2" xfId="30804"/>
    <cellStyle name="Currency 516" xfId="18827"/>
    <cellStyle name="Currency 516 2" xfId="30823"/>
    <cellStyle name="Currency 517" xfId="18770"/>
    <cellStyle name="Currency 517 2" xfId="30792"/>
    <cellStyle name="Currency 518" xfId="18544"/>
    <cellStyle name="Currency 518 2" xfId="30669"/>
    <cellStyle name="Currency 519" xfId="18557"/>
    <cellStyle name="Currency 519 2" xfId="30677"/>
    <cellStyle name="Currency 52" xfId="8366"/>
    <cellStyle name="Currency 52 2" xfId="10239"/>
    <cellStyle name="Currency 52 2 2" xfId="14807"/>
    <cellStyle name="Currency 52 2 2 2" xfId="22340"/>
    <cellStyle name="Currency 52 2 2 2 2" xfId="32377"/>
    <cellStyle name="Currency 52 2 2 3" xfId="28868"/>
    <cellStyle name="Currency 52 2 3" xfId="21154"/>
    <cellStyle name="Currency 52 2 3 2" xfId="31200"/>
    <cellStyle name="Currency 52 2 4" xfId="26363"/>
    <cellStyle name="Currency 52 3" xfId="9570"/>
    <cellStyle name="Currency 52 3 2" xfId="14174"/>
    <cellStyle name="Currency 52 3 2 2" xfId="28235"/>
    <cellStyle name="Currency 52 3 3" xfId="21744"/>
    <cellStyle name="Currency 52 3 3 2" xfId="31784"/>
    <cellStyle name="Currency 52 3 4" xfId="25730"/>
    <cellStyle name="Currency 52 4" xfId="13239"/>
    <cellStyle name="Currency 52 4 2" xfId="27602"/>
    <cellStyle name="Currency 52 5" xfId="23969"/>
    <cellStyle name="Currency 52 5 2" xfId="34005"/>
    <cellStyle name="Currency 52 6" xfId="25435"/>
    <cellStyle name="Currency 520" xfId="18803"/>
    <cellStyle name="Currency 520 2" xfId="30810"/>
    <cellStyle name="Currency 521" xfId="18804"/>
    <cellStyle name="Currency 521 2" xfId="30811"/>
    <cellStyle name="Currency 522" xfId="18746"/>
    <cellStyle name="Currency 522 2" xfId="30775"/>
    <cellStyle name="Currency 523" xfId="18716"/>
    <cellStyle name="Currency 523 2" xfId="30758"/>
    <cellStyle name="Currency 524" xfId="18628"/>
    <cellStyle name="Currency 524 2" xfId="30717"/>
    <cellStyle name="Currency 525" xfId="18711"/>
    <cellStyle name="Currency 525 2" xfId="30755"/>
    <cellStyle name="Currency 526" xfId="18843"/>
    <cellStyle name="Currency 526 2" xfId="30831"/>
    <cellStyle name="Currency 527" xfId="18606"/>
    <cellStyle name="Currency 527 2" xfId="30705"/>
    <cellStyle name="Currency 528" xfId="18617"/>
    <cellStyle name="Currency 528 2" xfId="30714"/>
    <cellStyle name="Currency 529" xfId="18658"/>
    <cellStyle name="Currency 529 2" xfId="30733"/>
    <cellStyle name="Currency 53" xfId="8367"/>
    <cellStyle name="Currency 53 2" xfId="10241"/>
    <cellStyle name="Currency 53 2 2" xfId="14809"/>
    <cellStyle name="Currency 53 2 2 2" xfId="22342"/>
    <cellStyle name="Currency 53 2 2 2 2" xfId="32379"/>
    <cellStyle name="Currency 53 2 2 3" xfId="28870"/>
    <cellStyle name="Currency 53 2 3" xfId="21156"/>
    <cellStyle name="Currency 53 2 3 2" xfId="31202"/>
    <cellStyle name="Currency 53 2 4" xfId="26365"/>
    <cellStyle name="Currency 53 3" xfId="9572"/>
    <cellStyle name="Currency 53 3 2" xfId="14176"/>
    <cellStyle name="Currency 53 3 2 2" xfId="28237"/>
    <cellStyle name="Currency 53 3 3" xfId="21746"/>
    <cellStyle name="Currency 53 3 3 2" xfId="31786"/>
    <cellStyle name="Currency 53 3 4" xfId="25732"/>
    <cellStyle name="Currency 53 4" xfId="13240"/>
    <cellStyle name="Currency 53 4 2" xfId="27603"/>
    <cellStyle name="Currency 53 5" xfId="23971"/>
    <cellStyle name="Currency 53 5 2" xfId="34007"/>
    <cellStyle name="Currency 53 6" xfId="25436"/>
    <cellStyle name="Currency 530" xfId="18743"/>
    <cellStyle name="Currency 530 2" xfId="30773"/>
    <cellStyle name="Currency 531" xfId="18831"/>
    <cellStyle name="Currency 531 2" xfId="30825"/>
    <cellStyle name="Currency 532" xfId="18754"/>
    <cellStyle name="Currency 532 2" xfId="30780"/>
    <cellStyle name="Currency 533" xfId="18647"/>
    <cellStyle name="Currency 533 2" xfId="30727"/>
    <cellStyle name="Currency 534" xfId="18723"/>
    <cellStyle name="Currency 534 2" xfId="30762"/>
    <cellStyle name="Currency 535" xfId="18778"/>
    <cellStyle name="Currency 535 2" xfId="30797"/>
    <cellStyle name="Currency 536" xfId="18613"/>
    <cellStyle name="Currency 536 2" xfId="30711"/>
    <cellStyle name="Currency 537" xfId="18783"/>
    <cellStyle name="Currency 537 2" xfId="30801"/>
    <cellStyle name="Currency 538" xfId="18688"/>
    <cellStyle name="Currency 538 2" xfId="30743"/>
    <cellStyle name="Currency 539" xfId="18697"/>
    <cellStyle name="Currency 539 2" xfId="30746"/>
    <cellStyle name="Currency 54" xfId="8368"/>
    <cellStyle name="Currency 54 2" xfId="10243"/>
    <cellStyle name="Currency 54 2 2" xfId="14811"/>
    <cellStyle name="Currency 54 2 2 2" xfId="22344"/>
    <cellStyle name="Currency 54 2 2 2 2" xfId="32381"/>
    <cellStyle name="Currency 54 2 2 3" xfId="28872"/>
    <cellStyle name="Currency 54 2 3" xfId="21158"/>
    <cellStyle name="Currency 54 2 3 2" xfId="31204"/>
    <cellStyle name="Currency 54 2 4" xfId="26367"/>
    <cellStyle name="Currency 54 3" xfId="9574"/>
    <cellStyle name="Currency 54 3 2" xfId="14178"/>
    <cellStyle name="Currency 54 3 2 2" xfId="28239"/>
    <cellStyle name="Currency 54 3 3" xfId="21748"/>
    <cellStyle name="Currency 54 3 3 2" xfId="31788"/>
    <cellStyle name="Currency 54 3 4" xfId="25734"/>
    <cellStyle name="Currency 54 4" xfId="13241"/>
    <cellStyle name="Currency 54 4 2" xfId="27604"/>
    <cellStyle name="Currency 54 5" xfId="23973"/>
    <cellStyle name="Currency 54 5 2" xfId="34009"/>
    <cellStyle name="Currency 54 6" xfId="25437"/>
    <cellStyle name="Currency 540" xfId="18725"/>
    <cellStyle name="Currency 540 2" xfId="30763"/>
    <cellStyle name="Currency 541" xfId="18784"/>
    <cellStyle name="Currency 541 2" xfId="30802"/>
    <cellStyle name="Currency 542" xfId="18864"/>
    <cellStyle name="Currency 542 2" xfId="30839"/>
    <cellStyle name="Currency 543" xfId="18792"/>
    <cellStyle name="Currency 543 2" xfId="30808"/>
    <cellStyle name="Currency 544" xfId="18605"/>
    <cellStyle name="Currency 544 2" xfId="30704"/>
    <cellStyle name="Currency 545" xfId="18771"/>
    <cellStyle name="Currency 545 2" xfId="30793"/>
    <cellStyle name="Currency 546" xfId="18637"/>
    <cellStyle name="Currency 546 2" xfId="30720"/>
    <cellStyle name="Currency 547" xfId="18833"/>
    <cellStyle name="Currency 547 2" xfId="30827"/>
    <cellStyle name="Currency 548" xfId="18779"/>
    <cellStyle name="Currency 548 2" xfId="30798"/>
    <cellStyle name="Currency 549" xfId="18869"/>
    <cellStyle name="Currency 549 2" xfId="30843"/>
    <cellStyle name="Currency 55" xfId="8369"/>
    <cellStyle name="Currency 55 2" xfId="10125"/>
    <cellStyle name="Currency 55 2 2" xfId="14693"/>
    <cellStyle name="Currency 55 2 2 2" xfId="22225"/>
    <cellStyle name="Currency 55 2 2 2 2" xfId="32262"/>
    <cellStyle name="Currency 55 2 2 3" xfId="28754"/>
    <cellStyle name="Currency 55 2 3" xfId="21039"/>
    <cellStyle name="Currency 55 2 3 2" xfId="31085"/>
    <cellStyle name="Currency 55 2 4" xfId="26249"/>
    <cellStyle name="Currency 55 3" xfId="9415"/>
    <cellStyle name="Currency 55 3 2" xfId="14058"/>
    <cellStyle name="Currency 55 3 2 2" xfId="28119"/>
    <cellStyle name="Currency 55 3 3" xfId="21628"/>
    <cellStyle name="Currency 55 3 3 2" xfId="31668"/>
    <cellStyle name="Currency 55 3 4" xfId="25614"/>
    <cellStyle name="Currency 55 4" xfId="13242"/>
    <cellStyle name="Currency 55 4 2" xfId="27605"/>
    <cellStyle name="Currency 55 5" xfId="23855"/>
    <cellStyle name="Currency 55 5 2" xfId="33891"/>
    <cellStyle name="Currency 55 6" xfId="25438"/>
    <cellStyle name="Currency 550" xfId="18806"/>
    <cellStyle name="Currency 550 2" xfId="30813"/>
    <cellStyle name="Currency 551" xfId="18870"/>
    <cellStyle name="Currency 551 2" xfId="30844"/>
    <cellStyle name="Currency 552" xfId="18807"/>
    <cellStyle name="Currency 552 2" xfId="30814"/>
    <cellStyle name="Currency 553" xfId="18623"/>
    <cellStyle name="Currency 553 2" xfId="30716"/>
    <cellStyle name="Currency 554" xfId="18848"/>
    <cellStyle name="Currency 554 2" xfId="30833"/>
    <cellStyle name="Currency 555" xfId="18622"/>
    <cellStyle name="Currency 555 2" xfId="30715"/>
    <cellStyle name="Currency 556" xfId="18664"/>
    <cellStyle name="Currency 556 2" xfId="30736"/>
    <cellStyle name="Currency 557" xfId="18865"/>
    <cellStyle name="Currency 557 2" xfId="30840"/>
    <cellStyle name="Currency 558" xfId="18645"/>
    <cellStyle name="Currency 558 2" xfId="30726"/>
    <cellStyle name="Currency 559" xfId="18875"/>
    <cellStyle name="Currency 559 2" xfId="30846"/>
    <cellStyle name="Currency 56" xfId="8370"/>
    <cellStyle name="Currency 56 2" xfId="10245"/>
    <cellStyle name="Currency 56 2 2" xfId="14813"/>
    <cellStyle name="Currency 56 2 2 2" xfId="22346"/>
    <cellStyle name="Currency 56 2 2 2 2" xfId="32383"/>
    <cellStyle name="Currency 56 2 2 3" xfId="28874"/>
    <cellStyle name="Currency 56 2 3" xfId="21160"/>
    <cellStyle name="Currency 56 2 3 2" xfId="31206"/>
    <cellStyle name="Currency 56 2 4" xfId="26369"/>
    <cellStyle name="Currency 56 3" xfId="9576"/>
    <cellStyle name="Currency 56 3 2" xfId="14180"/>
    <cellStyle name="Currency 56 3 2 2" xfId="28241"/>
    <cellStyle name="Currency 56 3 3" xfId="21750"/>
    <cellStyle name="Currency 56 3 3 2" xfId="31790"/>
    <cellStyle name="Currency 56 3 4" xfId="25736"/>
    <cellStyle name="Currency 56 4" xfId="13243"/>
    <cellStyle name="Currency 56 4 2" xfId="27606"/>
    <cellStyle name="Currency 56 5" xfId="23975"/>
    <cellStyle name="Currency 56 5 2" xfId="34011"/>
    <cellStyle name="Currency 56 6" xfId="25439"/>
    <cellStyle name="Currency 560" xfId="10924"/>
    <cellStyle name="Currency 560 2" xfId="26985"/>
    <cellStyle name="Currency 561" xfId="11794"/>
    <cellStyle name="Currency 561 2" xfId="27032"/>
    <cellStyle name="Currency 562" xfId="12458"/>
    <cellStyle name="Currency 562 2" xfId="27102"/>
    <cellStyle name="Currency 563" xfId="19705"/>
    <cellStyle name="Currency 563 2" xfId="30863"/>
    <cellStyle name="Currency 564" xfId="11282"/>
    <cellStyle name="Currency 564 2" xfId="27000"/>
    <cellStyle name="Currency 565" xfId="20677"/>
    <cellStyle name="Currency 565 2" xfId="30894"/>
    <cellStyle name="Currency 566" xfId="12080"/>
    <cellStyle name="Currency 566 2" xfId="27090"/>
    <cellStyle name="Currency 567" xfId="20488"/>
    <cellStyle name="Currency 567 2" xfId="30884"/>
    <cellStyle name="Currency 568" xfId="20726"/>
    <cellStyle name="Currency 568 2" xfId="30902"/>
    <cellStyle name="Currency 569" xfId="10913"/>
    <cellStyle name="Currency 569 2" xfId="26975"/>
    <cellStyle name="Currency 57" xfId="8371"/>
    <cellStyle name="Currency 57 2" xfId="10247"/>
    <cellStyle name="Currency 57 2 2" xfId="14815"/>
    <cellStyle name="Currency 57 2 2 2" xfId="22348"/>
    <cellStyle name="Currency 57 2 2 2 2" xfId="32385"/>
    <cellStyle name="Currency 57 2 2 3" xfId="28876"/>
    <cellStyle name="Currency 57 2 3" xfId="21162"/>
    <cellStyle name="Currency 57 2 3 2" xfId="31208"/>
    <cellStyle name="Currency 57 2 4" xfId="26371"/>
    <cellStyle name="Currency 57 3" xfId="9578"/>
    <cellStyle name="Currency 57 3 2" xfId="14182"/>
    <cellStyle name="Currency 57 3 2 2" xfId="28243"/>
    <cellStyle name="Currency 57 3 3" xfId="21752"/>
    <cellStyle name="Currency 57 3 3 2" xfId="31792"/>
    <cellStyle name="Currency 57 3 4" xfId="25738"/>
    <cellStyle name="Currency 57 4" xfId="13244"/>
    <cellStyle name="Currency 57 4 2" xfId="27607"/>
    <cellStyle name="Currency 57 5" xfId="23977"/>
    <cellStyle name="Currency 57 5 2" xfId="34013"/>
    <cellStyle name="Currency 57 6" xfId="25440"/>
    <cellStyle name="Currency 570" xfId="20885"/>
    <cellStyle name="Currency 570 2" xfId="30942"/>
    <cellStyle name="Currency 571" xfId="24026"/>
    <cellStyle name="Currency 571 2" xfId="34062"/>
    <cellStyle name="Currency 572" xfId="24381"/>
    <cellStyle name="Currency 572 2" xfId="34417"/>
    <cellStyle name="Currency 573" xfId="20881"/>
    <cellStyle name="Currency 573 2" xfId="30938"/>
    <cellStyle name="Currency 574" xfId="20884"/>
    <cellStyle name="Currency 574 2" xfId="30941"/>
    <cellStyle name="Currency 575" xfId="20876"/>
    <cellStyle name="Currency 575 2" xfId="30933"/>
    <cellStyle name="Currency 576" xfId="24437"/>
    <cellStyle name="Currency 576 2" xfId="34471"/>
    <cellStyle name="Currency 577" xfId="24441"/>
    <cellStyle name="Currency 577 2" xfId="34473"/>
    <cellStyle name="Currency 578" xfId="24446"/>
    <cellStyle name="Currency 578 2" xfId="34477"/>
    <cellStyle name="Currency 579" xfId="24450"/>
    <cellStyle name="Currency 579 2" xfId="34478"/>
    <cellStyle name="Currency 58" xfId="8372"/>
    <cellStyle name="Currency 58 2" xfId="10237"/>
    <cellStyle name="Currency 58 2 2" xfId="14805"/>
    <cellStyle name="Currency 58 2 2 2" xfId="22338"/>
    <cellStyle name="Currency 58 2 2 2 2" xfId="32375"/>
    <cellStyle name="Currency 58 2 2 3" xfId="28866"/>
    <cellStyle name="Currency 58 2 3" xfId="21152"/>
    <cellStyle name="Currency 58 2 3 2" xfId="31198"/>
    <cellStyle name="Currency 58 2 4" xfId="26361"/>
    <cellStyle name="Currency 58 3" xfId="9568"/>
    <cellStyle name="Currency 58 3 2" xfId="14172"/>
    <cellStyle name="Currency 58 3 2 2" xfId="28233"/>
    <cellStyle name="Currency 58 3 3" xfId="21742"/>
    <cellStyle name="Currency 58 3 3 2" xfId="31782"/>
    <cellStyle name="Currency 58 3 4" xfId="25728"/>
    <cellStyle name="Currency 58 4" xfId="13245"/>
    <cellStyle name="Currency 58 4 2" xfId="27608"/>
    <cellStyle name="Currency 58 5" xfId="23967"/>
    <cellStyle name="Currency 58 5 2" xfId="34003"/>
    <cellStyle name="Currency 58 6" xfId="25441"/>
    <cellStyle name="Currency 580" xfId="24453"/>
    <cellStyle name="Currency 580 2" xfId="34479"/>
    <cellStyle name="Currency 581" xfId="24457"/>
    <cellStyle name="Currency 581 2" xfId="34481"/>
    <cellStyle name="Currency 582" xfId="24461"/>
    <cellStyle name="Currency 582 2" xfId="34483"/>
    <cellStyle name="Currency 583" xfId="24466"/>
    <cellStyle name="Currency 583 2" xfId="34486"/>
    <cellStyle name="Currency 584" xfId="24468"/>
    <cellStyle name="Currency 584 2" xfId="34487"/>
    <cellStyle name="Currency 585" xfId="24473"/>
    <cellStyle name="Currency 585 2" xfId="34489"/>
    <cellStyle name="Currency 586" xfId="24480"/>
    <cellStyle name="Currency 586 2" xfId="34494"/>
    <cellStyle name="Currency 587" xfId="24479"/>
    <cellStyle name="Currency 587 2" xfId="34493"/>
    <cellStyle name="Currency 588" xfId="24488"/>
    <cellStyle name="Currency 588 2" xfId="34498"/>
    <cellStyle name="Currency 589" xfId="24487"/>
    <cellStyle name="Currency 589 2" xfId="34497"/>
    <cellStyle name="Currency 59" xfId="8373"/>
    <cellStyle name="Currency 59 2" xfId="10248"/>
    <cellStyle name="Currency 59 2 2" xfId="14816"/>
    <cellStyle name="Currency 59 2 2 2" xfId="22349"/>
    <cellStyle name="Currency 59 2 2 2 2" xfId="32386"/>
    <cellStyle name="Currency 59 2 2 3" xfId="28877"/>
    <cellStyle name="Currency 59 2 3" xfId="21163"/>
    <cellStyle name="Currency 59 2 3 2" xfId="31209"/>
    <cellStyle name="Currency 59 2 4" xfId="26372"/>
    <cellStyle name="Currency 59 3" xfId="9579"/>
    <cellStyle name="Currency 59 3 2" xfId="14183"/>
    <cellStyle name="Currency 59 3 2 2" xfId="28244"/>
    <cellStyle name="Currency 59 3 3" xfId="21753"/>
    <cellStyle name="Currency 59 3 3 2" xfId="31793"/>
    <cellStyle name="Currency 59 3 4" xfId="25739"/>
    <cellStyle name="Currency 59 4" xfId="13246"/>
    <cellStyle name="Currency 59 4 2" xfId="27609"/>
    <cellStyle name="Currency 59 5" xfId="23978"/>
    <cellStyle name="Currency 59 5 2" xfId="34014"/>
    <cellStyle name="Currency 59 6" xfId="25442"/>
    <cellStyle name="Currency 590" xfId="24484"/>
    <cellStyle name="Currency 590 2" xfId="34496"/>
    <cellStyle name="Currency 591" xfId="24500"/>
    <cellStyle name="Currency 591 2" xfId="34504"/>
    <cellStyle name="Currency 592" xfId="24499"/>
    <cellStyle name="Currency 592 2" xfId="34503"/>
    <cellStyle name="Currency 593" xfId="24506"/>
    <cellStyle name="Currency 593 2" xfId="34506"/>
    <cellStyle name="Currency 594" xfId="24507"/>
    <cellStyle name="Currency 594 2" xfId="34507"/>
    <cellStyle name="Currency 595" xfId="24515"/>
    <cellStyle name="Currency 595 2" xfId="34515"/>
    <cellStyle name="Currency 596" xfId="24509"/>
    <cellStyle name="Currency 596 2" xfId="34509"/>
    <cellStyle name="Currency 597" xfId="24514"/>
    <cellStyle name="Currency 597 2" xfId="34514"/>
    <cellStyle name="Currency 598" xfId="24511"/>
    <cellStyle name="Currency 598 2" xfId="34511"/>
    <cellStyle name="Currency 599" xfId="24519"/>
    <cellStyle name="Currency 599 2" xfId="34517"/>
    <cellStyle name="Currency 6" xfId="3860"/>
    <cellStyle name="Currency 6 2" xfId="10148"/>
    <cellStyle name="Currency 6 2 2" xfId="14716"/>
    <cellStyle name="Currency 6 2 2 2" xfId="22249"/>
    <cellStyle name="Currency 6 2 2 2 2" xfId="32286"/>
    <cellStyle name="Currency 6 2 2 3" xfId="28777"/>
    <cellStyle name="Currency 6 2 3" xfId="21063"/>
    <cellStyle name="Currency 6 2 3 2" xfId="31109"/>
    <cellStyle name="Currency 6 2 4" xfId="26272"/>
    <cellStyle name="Currency 6 3" xfId="9468"/>
    <cellStyle name="Currency 6 3 2" xfId="14083"/>
    <cellStyle name="Currency 6 3 2 2" xfId="28144"/>
    <cellStyle name="Currency 6 3 3" xfId="21652"/>
    <cellStyle name="Currency 6 3 3 2" xfId="31692"/>
    <cellStyle name="Currency 6 3 4" xfId="25639"/>
    <cellStyle name="Currency 6 4" xfId="18452"/>
    <cellStyle name="Currency 6 4 2" xfId="30580"/>
    <cellStyle name="Currency 6 5" xfId="11838"/>
    <cellStyle name="Currency 6 5 2" xfId="27071"/>
    <cellStyle name="Currency 6 6" xfId="23827"/>
    <cellStyle name="Currency 6 6 2" xfId="33863"/>
    <cellStyle name="Currency 6 7" xfId="24926"/>
    <cellStyle name="Currency 60" xfId="8374"/>
    <cellStyle name="Currency 60 2" xfId="10250"/>
    <cellStyle name="Currency 60 2 2" xfId="14818"/>
    <cellStyle name="Currency 60 2 2 2" xfId="22351"/>
    <cellStyle name="Currency 60 2 2 2 2" xfId="32388"/>
    <cellStyle name="Currency 60 2 2 3" xfId="28879"/>
    <cellStyle name="Currency 60 2 3" xfId="21165"/>
    <cellStyle name="Currency 60 2 3 2" xfId="31211"/>
    <cellStyle name="Currency 60 2 4" xfId="26374"/>
    <cellStyle name="Currency 60 3" xfId="9581"/>
    <cellStyle name="Currency 60 3 2" xfId="14185"/>
    <cellStyle name="Currency 60 3 2 2" xfId="28246"/>
    <cellStyle name="Currency 60 3 3" xfId="21755"/>
    <cellStyle name="Currency 60 3 3 2" xfId="31795"/>
    <cellStyle name="Currency 60 3 4" xfId="25741"/>
    <cellStyle name="Currency 60 4" xfId="13247"/>
    <cellStyle name="Currency 60 4 2" xfId="27610"/>
    <cellStyle name="Currency 60 5" xfId="23980"/>
    <cellStyle name="Currency 60 5 2" xfId="34016"/>
    <cellStyle name="Currency 60 6" xfId="25443"/>
    <cellStyle name="Currency 600" xfId="24525"/>
    <cellStyle name="Currency 600 2" xfId="34521"/>
    <cellStyle name="Currency 601" xfId="24535"/>
    <cellStyle name="Currency 601 2" xfId="34522"/>
    <cellStyle name="Currency 602" xfId="24555"/>
    <cellStyle name="Currency 602 2" xfId="34532"/>
    <cellStyle name="Currency 603" xfId="24562"/>
    <cellStyle name="Currency 603 2" xfId="34534"/>
    <cellStyle name="Currency 604" xfId="24522"/>
    <cellStyle name="Currency 604 2" xfId="34519"/>
    <cellStyle name="Currency 605" xfId="24523"/>
    <cellStyle name="Currency 605 2" xfId="34520"/>
    <cellStyle name="Currency 606" xfId="24566"/>
    <cellStyle name="Currency 606 2" xfId="34536"/>
    <cellStyle name="Currency 607" xfId="24578"/>
    <cellStyle name="Currency 607 2" xfId="34540"/>
    <cellStyle name="Currency 608" xfId="24543"/>
    <cellStyle name="Currency 608 2" xfId="34527"/>
    <cellStyle name="Currency 609" xfId="24586"/>
    <cellStyle name="Currency 609 2" xfId="34544"/>
    <cellStyle name="Currency 61" xfId="8375"/>
    <cellStyle name="Currency 61 2" xfId="10128"/>
    <cellStyle name="Currency 61 2 2" xfId="14696"/>
    <cellStyle name="Currency 61 2 2 2" xfId="22228"/>
    <cellStyle name="Currency 61 2 2 2 2" xfId="32265"/>
    <cellStyle name="Currency 61 2 2 3" xfId="28757"/>
    <cellStyle name="Currency 61 2 3" xfId="21042"/>
    <cellStyle name="Currency 61 2 3 2" xfId="31088"/>
    <cellStyle name="Currency 61 2 4" xfId="26252"/>
    <cellStyle name="Currency 61 3" xfId="9418"/>
    <cellStyle name="Currency 61 3 2" xfId="14061"/>
    <cellStyle name="Currency 61 3 2 2" xfId="28122"/>
    <cellStyle name="Currency 61 3 3" xfId="21631"/>
    <cellStyle name="Currency 61 3 3 2" xfId="31671"/>
    <cellStyle name="Currency 61 3 4" xfId="25617"/>
    <cellStyle name="Currency 61 4" xfId="13248"/>
    <cellStyle name="Currency 61 4 2" xfId="27611"/>
    <cellStyle name="Currency 61 5" xfId="23858"/>
    <cellStyle name="Currency 61 5 2" xfId="33894"/>
    <cellStyle name="Currency 61 6" xfId="25444"/>
    <cellStyle name="Currency 610" xfId="24553"/>
    <cellStyle name="Currency 610 2" xfId="34531"/>
    <cellStyle name="Currency 611" xfId="24564"/>
    <cellStyle name="Currency 611 2" xfId="34535"/>
    <cellStyle name="Currency 612" xfId="24590"/>
    <cellStyle name="Currency 612 2" xfId="34546"/>
    <cellStyle name="Currency 613" xfId="24594"/>
    <cellStyle name="Currency 613 2" xfId="34548"/>
    <cellStyle name="Currency 614" xfId="24597"/>
    <cellStyle name="Currency 614 2" xfId="34550"/>
    <cellStyle name="Currency 615" xfId="24600"/>
    <cellStyle name="Currency 615 2" xfId="34552"/>
    <cellStyle name="Currency 616" xfId="24603"/>
    <cellStyle name="Currency 616 2" xfId="34554"/>
    <cellStyle name="Currency 617" xfId="24606"/>
    <cellStyle name="Currency 617 2" xfId="34556"/>
    <cellStyle name="Currency 618" xfId="24609"/>
    <cellStyle name="Currency 618 2" xfId="34558"/>
    <cellStyle name="Currency 619" xfId="24612"/>
    <cellStyle name="Currency 619 2" xfId="34560"/>
    <cellStyle name="Currency 62" xfId="8376"/>
    <cellStyle name="Currency 62 2" xfId="10159"/>
    <cellStyle name="Currency 62 2 2" xfId="14727"/>
    <cellStyle name="Currency 62 2 2 2" xfId="22260"/>
    <cellStyle name="Currency 62 2 2 2 2" xfId="32297"/>
    <cellStyle name="Currency 62 2 2 3" xfId="28788"/>
    <cellStyle name="Currency 62 2 3" xfId="21074"/>
    <cellStyle name="Currency 62 2 3 2" xfId="31120"/>
    <cellStyle name="Currency 62 2 4" xfId="26283"/>
    <cellStyle name="Currency 62 3" xfId="9486"/>
    <cellStyle name="Currency 62 3 2" xfId="14094"/>
    <cellStyle name="Currency 62 3 2 2" xfId="28155"/>
    <cellStyle name="Currency 62 3 3" xfId="21664"/>
    <cellStyle name="Currency 62 3 3 2" xfId="31704"/>
    <cellStyle name="Currency 62 3 4" xfId="25650"/>
    <cellStyle name="Currency 62 4" xfId="13249"/>
    <cellStyle name="Currency 62 4 2" xfId="27612"/>
    <cellStyle name="Currency 62 5" xfId="23889"/>
    <cellStyle name="Currency 62 5 2" xfId="33925"/>
    <cellStyle name="Currency 62 6" xfId="25445"/>
    <cellStyle name="Currency 620" xfId="24615"/>
    <cellStyle name="Currency 620 2" xfId="34562"/>
    <cellStyle name="Currency 621" xfId="24618"/>
    <cellStyle name="Currency 621 2" xfId="34564"/>
    <cellStyle name="Currency 622" xfId="24620"/>
    <cellStyle name="Currency 622 2" xfId="34566"/>
    <cellStyle name="Currency 623" xfId="24622"/>
    <cellStyle name="Currency 623 2" xfId="34568"/>
    <cellStyle name="Currency 624" xfId="24624"/>
    <cellStyle name="Currency 624 2" xfId="34570"/>
    <cellStyle name="Currency 625" xfId="24628"/>
    <cellStyle name="Currency 625 2" xfId="34573"/>
    <cellStyle name="Currency 626" xfId="24633"/>
    <cellStyle name="Currency 626 2" xfId="34577"/>
    <cellStyle name="Currency 627" xfId="24639"/>
    <cellStyle name="Currency 627 2" xfId="34580"/>
    <cellStyle name="Currency 628" xfId="24587"/>
    <cellStyle name="Currency 628 2" xfId="34545"/>
    <cellStyle name="Currency 629" xfId="24646"/>
    <cellStyle name="Currency 629 2" xfId="34584"/>
    <cellStyle name="Currency 63" xfId="8377"/>
    <cellStyle name="Currency 63 2" xfId="10130"/>
    <cellStyle name="Currency 63 2 2" xfId="14698"/>
    <cellStyle name="Currency 63 2 2 2" xfId="22230"/>
    <cellStyle name="Currency 63 2 2 2 2" xfId="32267"/>
    <cellStyle name="Currency 63 2 2 3" xfId="28759"/>
    <cellStyle name="Currency 63 2 3" xfId="21044"/>
    <cellStyle name="Currency 63 2 3 2" xfId="31090"/>
    <cellStyle name="Currency 63 2 4" xfId="26254"/>
    <cellStyle name="Currency 63 3" xfId="9420"/>
    <cellStyle name="Currency 63 3 2" xfId="14063"/>
    <cellStyle name="Currency 63 3 2 2" xfId="28124"/>
    <cellStyle name="Currency 63 3 3" xfId="21633"/>
    <cellStyle name="Currency 63 3 3 2" xfId="31673"/>
    <cellStyle name="Currency 63 3 4" xfId="25619"/>
    <cellStyle name="Currency 63 4" xfId="13250"/>
    <cellStyle name="Currency 63 4 2" xfId="27613"/>
    <cellStyle name="Currency 63 5" xfId="23860"/>
    <cellStyle name="Currency 63 5 2" xfId="33896"/>
    <cellStyle name="Currency 63 6" xfId="25446"/>
    <cellStyle name="Currency 630" xfId="24648"/>
    <cellStyle name="Currency 630 2" xfId="34586"/>
    <cellStyle name="Currency 631" xfId="24655"/>
    <cellStyle name="Currency 631 2" xfId="34588"/>
    <cellStyle name="Currency 632" xfId="24661"/>
    <cellStyle name="Currency 632 2" xfId="34592"/>
    <cellStyle name="Currency 633" xfId="24665"/>
    <cellStyle name="Currency 633 2" xfId="34594"/>
    <cellStyle name="Currency 634" xfId="24669"/>
    <cellStyle name="Currency 634 2" xfId="34596"/>
    <cellStyle name="Currency 635" xfId="24673"/>
    <cellStyle name="Currency 635 2" xfId="34598"/>
    <cellStyle name="Currency 636" xfId="24677"/>
    <cellStyle name="Currency 636 2" xfId="34600"/>
    <cellStyle name="Currency 637" xfId="24656"/>
    <cellStyle name="Currency 637 2" xfId="34589"/>
    <cellStyle name="Currency 638" xfId="24685"/>
    <cellStyle name="Currency 638 2" xfId="34604"/>
    <cellStyle name="Currency 639" xfId="24678"/>
    <cellStyle name="Currency 639 2" xfId="34601"/>
    <cellStyle name="Currency 64" xfId="8378"/>
    <cellStyle name="Currency 64 2" xfId="10271"/>
    <cellStyle name="Currency 64 2 2" xfId="14839"/>
    <cellStyle name="Currency 64 2 2 2" xfId="22372"/>
    <cellStyle name="Currency 64 2 2 2 2" xfId="32408"/>
    <cellStyle name="Currency 64 2 2 3" xfId="28900"/>
    <cellStyle name="Currency 64 2 3" xfId="21186"/>
    <cellStyle name="Currency 64 2 3 2" xfId="31231"/>
    <cellStyle name="Currency 64 2 4" xfId="26395"/>
    <cellStyle name="Currency 64 3" xfId="9602"/>
    <cellStyle name="Currency 64 3 2" xfId="14206"/>
    <cellStyle name="Currency 64 3 2 2" xfId="28267"/>
    <cellStyle name="Currency 64 3 3" xfId="21776"/>
    <cellStyle name="Currency 64 3 3 2" xfId="31815"/>
    <cellStyle name="Currency 64 3 4" xfId="25762"/>
    <cellStyle name="Currency 64 4" xfId="13251"/>
    <cellStyle name="Currency 64 4 2" xfId="27614"/>
    <cellStyle name="Currency 64 5" xfId="23982"/>
    <cellStyle name="Currency 64 5 2" xfId="34018"/>
    <cellStyle name="Currency 64 6" xfId="25447"/>
    <cellStyle name="Currency 640" xfId="24693"/>
    <cellStyle name="Currency 640 2" xfId="34608"/>
    <cellStyle name="Currency 641" xfId="24697"/>
    <cellStyle name="Currency 641 2" xfId="34610"/>
    <cellStyle name="Currency 642" xfId="24701"/>
    <cellStyle name="Currency 642 2" xfId="34612"/>
    <cellStyle name="Currency 643" xfId="24705"/>
    <cellStyle name="Currency 643 2" xfId="34614"/>
    <cellStyle name="Currency 644" xfId="24686"/>
    <cellStyle name="Currency 644 2" xfId="34605"/>
    <cellStyle name="Currency 645" xfId="24785"/>
    <cellStyle name="Currency 646" xfId="24811"/>
    <cellStyle name="Currency 647" xfId="24810"/>
    <cellStyle name="Currency 648" xfId="24883"/>
    <cellStyle name="Currency 65" xfId="8379"/>
    <cellStyle name="Currency 65 2" xfId="10273"/>
    <cellStyle name="Currency 65 2 2" xfId="14841"/>
    <cellStyle name="Currency 65 2 2 2" xfId="22374"/>
    <cellStyle name="Currency 65 2 2 2 2" xfId="32410"/>
    <cellStyle name="Currency 65 2 2 3" xfId="28902"/>
    <cellStyle name="Currency 65 2 3" xfId="21188"/>
    <cellStyle name="Currency 65 2 3 2" xfId="31233"/>
    <cellStyle name="Currency 65 2 4" xfId="26397"/>
    <cellStyle name="Currency 65 3" xfId="9604"/>
    <cellStyle name="Currency 65 3 2" xfId="14208"/>
    <cellStyle name="Currency 65 3 2 2" xfId="28269"/>
    <cellStyle name="Currency 65 3 3" xfId="21778"/>
    <cellStyle name="Currency 65 3 3 2" xfId="31817"/>
    <cellStyle name="Currency 65 3 4" xfId="25764"/>
    <cellStyle name="Currency 65 4" xfId="13252"/>
    <cellStyle name="Currency 65 4 2" xfId="27615"/>
    <cellStyle name="Currency 65 5" xfId="23984"/>
    <cellStyle name="Currency 65 5 2" xfId="34020"/>
    <cellStyle name="Currency 65 6" xfId="25448"/>
    <cellStyle name="Currency 66" xfId="8380"/>
    <cellStyle name="Currency 66 2" xfId="10275"/>
    <cellStyle name="Currency 66 2 2" xfId="14843"/>
    <cellStyle name="Currency 66 2 2 2" xfId="22376"/>
    <cellStyle name="Currency 66 2 2 2 2" xfId="32412"/>
    <cellStyle name="Currency 66 2 2 3" xfId="28904"/>
    <cellStyle name="Currency 66 2 3" xfId="21190"/>
    <cellStyle name="Currency 66 2 3 2" xfId="31235"/>
    <cellStyle name="Currency 66 2 4" xfId="26399"/>
    <cellStyle name="Currency 66 3" xfId="9606"/>
    <cellStyle name="Currency 66 3 2" xfId="14210"/>
    <cellStyle name="Currency 66 3 2 2" xfId="28271"/>
    <cellStyle name="Currency 66 3 3" xfId="21780"/>
    <cellStyle name="Currency 66 3 3 2" xfId="31819"/>
    <cellStyle name="Currency 66 3 4" xfId="25766"/>
    <cellStyle name="Currency 66 4" xfId="13253"/>
    <cellStyle name="Currency 66 4 2" xfId="27616"/>
    <cellStyle name="Currency 66 5" xfId="23986"/>
    <cellStyle name="Currency 66 5 2" xfId="34022"/>
    <cellStyle name="Currency 66 6" xfId="25449"/>
    <cellStyle name="Currency 67" xfId="8381"/>
    <cellStyle name="Currency 67 2" xfId="10277"/>
    <cellStyle name="Currency 67 2 2" xfId="14845"/>
    <cellStyle name="Currency 67 2 2 2" xfId="22378"/>
    <cellStyle name="Currency 67 2 2 2 2" xfId="32414"/>
    <cellStyle name="Currency 67 2 2 3" xfId="28906"/>
    <cellStyle name="Currency 67 2 3" xfId="21192"/>
    <cellStyle name="Currency 67 2 3 2" xfId="31237"/>
    <cellStyle name="Currency 67 2 4" xfId="26401"/>
    <cellStyle name="Currency 67 3" xfId="9608"/>
    <cellStyle name="Currency 67 3 2" xfId="14212"/>
    <cellStyle name="Currency 67 3 2 2" xfId="28273"/>
    <cellStyle name="Currency 67 3 3" xfId="21782"/>
    <cellStyle name="Currency 67 3 3 2" xfId="31821"/>
    <cellStyle name="Currency 67 3 4" xfId="25768"/>
    <cellStyle name="Currency 67 4" xfId="13254"/>
    <cellStyle name="Currency 67 4 2" xfId="27617"/>
    <cellStyle name="Currency 67 5" xfId="23988"/>
    <cellStyle name="Currency 67 5 2" xfId="34024"/>
    <cellStyle name="Currency 67 6" xfId="25450"/>
    <cellStyle name="Currency 68" xfId="8382"/>
    <cellStyle name="Currency 68 2" xfId="10279"/>
    <cellStyle name="Currency 68 2 2" xfId="14847"/>
    <cellStyle name="Currency 68 2 2 2" xfId="22380"/>
    <cellStyle name="Currency 68 2 2 2 2" xfId="32416"/>
    <cellStyle name="Currency 68 2 2 3" xfId="28908"/>
    <cellStyle name="Currency 68 2 3" xfId="21194"/>
    <cellStyle name="Currency 68 2 3 2" xfId="31239"/>
    <cellStyle name="Currency 68 2 4" xfId="26403"/>
    <cellStyle name="Currency 68 3" xfId="9610"/>
    <cellStyle name="Currency 68 3 2" xfId="14214"/>
    <cellStyle name="Currency 68 3 2 2" xfId="28275"/>
    <cellStyle name="Currency 68 3 3" xfId="21784"/>
    <cellStyle name="Currency 68 3 3 2" xfId="31823"/>
    <cellStyle name="Currency 68 3 4" xfId="25770"/>
    <cellStyle name="Currency 68 4" xfId="13255"/>
    <cellStyle name="Currency 68 4 2" xfId="27618"/>
    <cellStyle name="Currency 68 5" xfId="23990"/>
    <cellStyle name="Currency 68 5 2" xfId="34026"/>
    <cellStyle name="Currency 68 6" xfId="25451"/>
    <cellStyle name="Currency 69" xfId="8383"/>
    <cellStyle name="Currency 69 2" xfId="10281"/>
    <cellStyle name="Currency 69 2 2" xfId="14849"/>
    <cellStyle name="Currency 69 2 2 2" xfId="22382"/>
    <cellStyle name="Currency 69 2 2 2 2" xfId="32418"/>
    <cellStyle name="Currency 69 2 2 3" xfId="28910"/>
    <cellStyle name="Currency 69 2 3" xfId="21196"/>
    <cellStyle name="Currency 69 2 3 2" xfId="31241"/>
    <cellStyle name="Currency 69 2 4" xfId="26405"/>
    <cellStyle name="Currency 69 3" xfId="9612"/>
    <cellStyle name="Currency 69 3 2" xfId="14216"/>
    <cellStyle name="Currency 69 3 2 2" xfId="28277"/>
    <cellStyle name="Currency 69 3 3" xfId="21786"/>
    <cellStyle name="Currency 69 3 3 2" xfId="31825"/>
    <cellStyle name="Currency 69 3 4" xfId="25772"/>
    <cellStyle name="Currency 69 4" xfId="13256"/>
    <cellStyle name="Currency 69 4 2" xfId="27619"/>
    <cellStyle name="Currency 69 5" xfId="23992"/>
    <cellStyle name="Currency 69 5 2" xfId="34028"/>
    <cellStyle name="Currency 69 6" xfId="25452"/>
    <cellStyle name="Currency 7" xfId="8384"/>
    <cellStyle name="Currency 7 2" xfId="10149"/>
    <cellStyle name="Currency 7 2 2" xfId="14717"/>
    <cellStyle name="Currency 7 2 2 2" xfId="22250"/>
    <cellStyle name="Currency 7 2 2 2 2" xfId="32287"/>
    <cellStyle name="Currency 7 2 2 3" xfId="28778"/>
    <cellStyle name="Currency 7 2 3" xfId="21064"/>
    <cellStyle name="Currency 7 2 3 2" xfId="31110"/>
    <cellStyle name="Currency 7 2 4" xfId="26273"/>
    <cellStyle name="Currency 7 3" xfId="9471"/>
    <cellStyle name="Currency 7 3 2" xfId="14084"/>
    <cellStyle name="Currency 7 3 2 2" xfId="28145"/>
    <cellStyle name="Currency 7 3 3" xfId="21654"/>
    <cellStyle name="Currency 7 3 3 2" xfId="31694"/>
    <cellStyle name="Currency 7 3 4" xfId="25640"/>
    <cellStyle name="Currency 7 4" xfId="13257"/>
    <cellStyle name="Currency 7 4 2" xfId="27620"/>
    <cellStyle name="Currency 7 5" xfId="23879"/>
    <cellStyle name="Currency 7 5 2" xfId="33915"/>
    <cellStyle name="Currency 7 6" xfId="25453"/>
    <cellStyle name="Currency 70" xfId="8385"/>
    <cellStyle name="Currency 70 2" xfId="10157"/>
    <cellStyle name="Currency 70 2 2" xfId="14725"/>
    <cellStyle name="Currency 70 2 2 2" xfId="22258"/>
    <cellStyle name="Currency 70 2 2 2 2" xfId="32295"/>
    <cellStyle name="Currency 70 2 2 3" xfId="28786"/>
    <cellStyle name="Currency 70 2 3" xfId="21072"/>
    <cellStyle name="Currency 70 2 3 2" xfId="31118"/>
    <cellStyle name="Currency 70 2 4" xfId="26281"/>
    <cellStyle name="Currency 70 3" xfId="9484"/>
    <cellStyle name="Currency 70 3 2" xfId="14092"/>
    <cellStyle name="Currency 70 3 2 2" xfId="28153"/>
    <cellStyle name="Currency 70 3 3" xfId="21662"/>
    <cellStyle name="Currency 70 3 3 2" xfId="31702"/>
    <cellStyle name="Currency 70 3 4" xfId="25648"/>
    <cellStyle name="Currency 70 4" xfId="13258"/>
    <cellStyle name="Currency 70 4 2" xfId="27621"/>
    <cellStyle name="Currency 70 5" xfId="23887"/>
    <cellStyle name="Currency 70 5 2" xfId="33923"/>
    <cellStyle name="Currency 70 6" xfId="25454"/>
    <cellStyle name="Currency 71" xfId="8386"/>
    <cellStyle name="Currency 71 2" xfId="10162"/>
    <cellStyle name="Currency 71 2 2" xfId="14730"/>
    <cellStyle name="Currency 71 2 2 2" xfId="22263"/>
    <cellStyle name="Currency 71 2 2 2 2" xfId="32300"/>
    <cellStyle name="Currency 71 2 2 3" xfId="28791"/>
    <cellStyle name="Currency 71 2 3" xfId="21077"/>
    <cellStyle name="Currency 71 2 3 2" xfId="31123"/>
    <cellStyle name="Currency 71 2 4" xfId="26286"/>
    <cellStyle name="Currency 71 3" xfId="9489"/>
    <cellStyle name="Currency 71 3 2" xfId="14097"/>
    <cellStyle name="Currency 71 3 2 2" xfId="28158"/>
    <cellStyle name="Currency 71 3 3" xfId="21667"/>
    <cellStyle name="Currency 71 3 3 2" xfId="31707"/>
    <cellStyle name="Currency 71 3 4" xfId="25653"/>
    <cellStyle name="Currency 71 4" xfId="13259"/>
    <cellStyle name="Currency 71 4 2" xfId="27622"/>
    <cellStyle name="Currency 71 5" xfId="23892"/>
    <cellStyle name="Currency 71 5 2" xfId="33928"/>
    <cellStyle name="Currency 71 6" xfId="25455"/>
    <cellStyle name="Currency 72" xfId="8387"/>
    <cellStyle name="Currency 72 2" xfId="10136"/>
    <cellStyle name="Currency 72 2 2" xfId="14704"/>
    <cellStyle name="Currency 72 2 2 2" xfId="22236"/>
    <cellStyle name="Currency 72 2 2 2 2" xfId="32273"/>
    <cellStyle name="Currency 72 2 2 3" xfId="28765"/>
    <cellStyle name="Currency 72 2 3" xfId="21050"/>
    <cellStyle name="Currency 72 2 3 2" xfId="31096"/>
    <cellStyle name="Currency 72 2 4" xfId="26260"/>
    <cellStyle name="Currency 72 3" xfId="9440"/>
    <cellStyle name="Currency 72 3 2" xfId="14069"/>
    <cellStyle name="Currency 72 3 2 2" xfId="28130"/>
    <cellStyle name="Currency 72 3 3" xfId="21639"/>
    <cellStyle name="Currency 72 3 3 2" xfId="31679"/>
    <cellStyle name="Currency 72 3 4" xfId="25625"/>
    <cellStyle name="Currency 72 4" xfId="13260"/>
    <cellStyle name="Currency 72 4 2" xfId="27623"/>
    <cellStyle name="Currency 72 5" xfId="23866"/>
    <cellStyle name="Currency 72 5 2" xfId="33902"/>
    <cellStyle name="Currency 72 6" xfId="25456"/>
    <cellStyle name="Currency 73" xfId="8388"/>
    <cellStyle name="Currency 73 2" xfId="10134"/>
    <cellStyle name="Currency 73 2 2" xfId="14702"/>
    <cellStyle name="Currency 73 2 2 2" xfId="22234"/>
    <cellStyle name="Currency 73 2 2 2 2" xfId="32271"/>
    <cellStyle name="Currency 73 2 2 3" xfId="28763"/>
    <cellStyle name="Currency 73 2 3" xfId="21048"/>
    <cellStyle name="Currency 73 2 3 2" xfId="31094"/>
    <cellStyle name="Currency 73 2 4" xfId="26258"/>
    <cellStyle name="Currency 73 3" xfId="9437"/>
    <cellStyle name="Currency 73 3 2" xfId="14067"/>
    <cellStyle name="Currency 73 3 2 2" xfId="28128"/>
    <cellStyle name="Currency 73 3 3" xfId="21637"/>
    <cellStyle name="Currency 73 3 3 2" xfId="31677"/>
    <cellStyle name="Currency 73 3 4" xfId="25623"/>
    <cellStyle name="Currency 73 4" xfId="13261"/>
    <cellStyle name="Currency 73 4 2" xfId="27624"/>
    <cellStyle name="Currency 73 5" xfId="23864"/>
    <cellStyle name="Currency 73 5 2" xfId="33900"/>
    <cellStyle name="Currency 73 6" xfId="25457"/>
    <cellStyle name="Currency 74" xfId="8389"/>
    <cellStyle name="Currency 74 2" xfId="10132"/>
    <cellStyle name="Currency 74 2 2" xfId="14700"/>
    <cellStyle name="Currency 74 2 2 2" xfId="22232"/>
    <cellStyle name="Currency 74 2 2 2 2" xfId="32269"/>
    <cellStyle name="Currency 74 2 2 3" xfId="28761"/>
    <cellStyle name="Currency 74 2 3" xfId="21046"/>
    <cellStyle name="Currency 74 2 3 2" xfId="31092"/>
    <cellStyle name="Currency 74 2 4" xfId="26256"/>
    <cellStyle name="Currency 74 3" xfId="9429"/>
    <cellStyle name="Currency 74 3 2" xfId="14065"/>
    <cellStyle name="Currency 74 3 2 2" xfId="28126"/>
    <cellStyle name="Currency 74 3 3" xfId="21635"/>
    <cellStyle name="Currency 74 3 3 2" xfId="31675"/>
    <cellStyle name="Currency 74 3 4" xfId="25621"/>
    <cellStyle name="Currency 74 4" xfId="13262"/>
    <cellStyle name="Currency 74 4 2" xfId="27625"/>
    <cellStyle name="Currency 74 5" xfId="23862"/>
    <cellStyle name="Currency 74 5 2" xfId="33898"/>
    <cellStyle name="Currency 74 6" xfId="25458"/>
    <cellStyle name="Currency 75" xfId="8390"/>
    <cellStyle name="Currency 75 2" xfId="10141"/>
    <cellStyle name="Currency 75 2 2" xfId="14709"/>
    <cellStyle name="Currency 75 2 2 2" xfId="22241"/>
    <cellStyle name="Currency 75 2 2 2 2" xfId="32278"/>
    <cellStyle name="Currency 75 2 2 3" xfId="28770"/>
    <cellStyle name="Currency 75 2 3" xfId="21055"/>
    <cellStyle name="Currency 75 2 3 2" xfId="31101"/>
    <cellStyle name="Currency 75 2 4" xfId="26265"/>
    <cellStyle name="Currency 75 3" xfId="9454"/>
    <cellStyle name="Currency 75 3 2" xfId="14075"/>
    <cellStyle name="Currency 75 3 2 2" xfId="28136"/>
    <cellStyle name="Currency 75 3 3" xfId="21644"/>
    <cellStyle name="Currency 75 3 3 2" xfId="31684"/>
    <cellStyle name="Currency 75 3 4" xfId="25631"/>
    <cellStyle name="Currency 75 4" xfId="13263"/>
    <cellStyle name="Currency 75 4 2" xfId="27626"/>
    <cellStyle name="Currency 75 5" xfId="23871"/>
    <cellStyle name="Currency 75 5 2" xfId="33907"/>
    <cellStyle name="Currency 75 6" xfId="25459"/>
    <cellStyle name="Currency 76" xfId="8391"/>
    <cellStyle name="Currency 76 2" xfId="10283"/>
    <cellStyle name="Currency 76 2 2" xfId="14851"/>
    <cellStyle name="Currency 76 2 2 2" xfId="22384"/>
    <cellStyle name="Currency 76 2 2 2 2" xfId="32420"/>
    <cellStyle name="Currency 76 2 2 3" xfId="28912"/>
    <cellStyle name="Currency 76 2 3" xfId="21198"/>
    <cellStyle name="Currency 76 2 3 2" xfId="31243"/>
    <cellStyle name="Currency 76 2 4" xfId="26407"/>
    <cellStyle name="Currency 76 3" xfId="9614"/>
    <cellStyle name="Currency 76 3 2" xfId="14218"/>
    <cellStyle name="Currency 76 3 2 2" xfId="28279"/>
    <cellStyle name="Currency 76 3 3" xfId="21788"/>
    <cellStyle name="Currency 76 3 3 2" xfId="31827"/>
    <cellStyle name="Currency 76 3 4" xfId="25774"/>
    <cellStyle name="Currency 76 4" xfId="13264"/>
    <cellStyle name="Currency 76 4 2" xfId="27627"/>
    <cellStyle name="Currency 76 5" xfId="23994"/>
    <cellStyle name="Currency 76 5 2" xfId="34030"/>
    <cellStyle name="Currency 76 6" xfId="25460"/>
    <cellStyle name="Currency 77" xfId="8392"/>
    <cellStyle name="Currency 77 2" xfId="10143"/>
    <cellStyle name="Currency 77 2 2" xfId="14711"/>
    <cellStyle name="Currency 77 2 2 2" xfId="22243"/>
    <cellStyle name="Currency 77 2 2 2 2" xfId="32280"/>
    <cellStyle name="Currency 77 2 2 3" xfId="28772"/>
    <cellStyle name="Currency 77 2 3" xfId="21057"/>
    <cellStyle name="Currency 77 2 3 2" xfId="31103"/>
    <cellStyle name="Currency 77 2 4" xfId="26267"/>
    <cellStyle name="Currency 77 3" xfId="9456"/>
    <cellStyle name="Currency 77 3 2" xfId="14077"/>
    <cellStyle name="Currency 77 3 2 2" xfId="28138"/>
    <cellStyle name="Currency 77 3 3" xfId="21646"/>
    <cellStyle name="Currency 77 3 3 2" xfId="31686"/>
    <cellStyle name="Currency 77 3 4" xfId="25633"/>
    <cellStyle name="Currency 77 4" xfId="13265"/>
    <cellStyle name="Currency 77 4 2" xfId="27628"/>
    <cellStyle name="Currency 77 5" xfId="23873"/>
    <cellStyle name="Currency 77 5 2" xfId="33909"/>
    <cellStyle name="Currency 77 6" xfId="25461"/>
    <cellStyle name="Currency 78" xfId="8393"/>
    <cellStyle name="Currency 78 2" xfId="10285"/>
    <cellStyle name="Currency 78 2 2" xfId="14853"/>
    <cellStyle name="Currency 78 2 2 2" xfId="22386"/>
    <cellStyle name="Currency 78 2 2 2 2" xfId="32422"/>
    <cellStyle name="Currency 78 2 2 3" xfId="28914"/>
    <cellStyle name="Currency 78 2 3" xfId="21200"/>
    <cellStyle name="Currency 78 2 3 2" xfId="31245"/>
    <cellStyle name="Currency 78 2 4" xfId="26409"/>
    <cellStyle name="Currency 78 3" xfId="9616"/>
    <cellStyle name="Currency 78 3 2" xfId="14220"/>
    <cellStyle name="Currency 78 3 2 2" xfId="28281"/>
    <cellStyle name="Currency 78 3 3" xfId="21790"/>
    <cellStyle name="Currency 78 3 3 2" xfId="31829"/>
    <cellStyle name="Currency 78 3 4" xfId="25776"/>
    <cellStyle name="Currency 78 4" xfId="13266"/>
    <cellStyle name="Currency 78 4 2" xfId="27629"/>
    <cellStyle name="Currency 78 5" xfId="23996"/>
    <cellStyle name="Currency 78 5 2" xfId="34032"/>
    <cellStyle name="Currency 78 6" xfId="25462"/>
    <cellStyle name="Currency 79" xfId="8394"/>
    <cellStyle name="Currency 79 2" xfId="10291"/>
    <cellStyle name="Currency 79 2 2" xfId="14859"/>
    <cellStyle name="Currency 79 2 2 2" xfId="22392"/>
    <cellStyle name="Currency 79 2 2 2 2" xfId="32428"/>
    <cellStyle name="Currency 79 2 2 3" xfId="28920"/>
    <cellStyle name="Currency 79 2 3" xfId="21206"/>
    <cellStyle name="Currency 79 2 3 2" xfId="31251"/>
    <cellStyle name="Currency 79 2 4" xfId="26415"/>
    <cellStyle name="Currency 79 3" xfId="9622"/>
    <cellStyle name="Currency 79 3 2" xfId="14226"/>
    <cellStyle name="Currency 79 3 2 2" xfId="28287"/>
    <cellStyle name="Currency 79 3 3" xfId="21796"/>
    <cellStyle name="Currency 79 3 3 2" xfId="31835"/>
    <cellStyle name="Currency 79 3 4" xfId="25782"/>
    <cellStyle name="Currency 79 4" xfId="13267"/>
    <cellStyle name="Currency 79 4 2" xfId="27630"/>
    <cellStyle name="Currency 79 5" xfId="24002"/>
    <cellStyle name="Currency 79 5 2" xfId="34038"/>
    <cellStyle name="Currency 79 6" xfId="25463"/>
    <cellStyle name="Currency 8" xfId="8395"/>
    <cellStyle name="Currency 8 2" xfId="10146"/>
    <cellStyle name="Currency 8 2 2" xfId="14714"/>
    <cellStyle name="Currency 8 2 2 2" xfId="22246"/>
    <cellStyle name="Currency 8 2 2 2 2" xfId="32283"/>
    <cellStyle name="Currency 8 2 2 3" xfId="28775"/>
    <cellStyle name="Currency 8 2 3" xfId="21060"/>
    <cellStyle name="Currency 8 2 3 2" xfId="31106"/>
    <cellStyle name="Currency 8 2 4" xfId="26270"/>
    <cellStyle name="Currency 8 3" xfId="9463"/>
    <cellStyle name="Currency 8 3 2" xfId="14080"/>
    <cellStyle name="Currency 8 3 2 2" xfId="28141"/>
    <cellStyle name="Currency 8 3 3" xfId="21649"/>
    <cellStyle name="Currency 8 3 3 2" xfId="31689"/>
    <cellStyle name="Currency 8 3 4" xfId="25636"/>
    <cellStyle name="Currency 8 4" xfId="13268"/>
    <cellStyle name="Currency 8 4 2" xfId="27631"/>
    <cellStyle name="Currency 8 5" xfId="23876"/>
    <cellStyle name="Currency 8 5 2" xfId="33912"/>
    <cellStyle name="Currency 8 6" xfId="25464"/>
    <cellStyle name="Currency 80" xfId="8396"/>
    <cellStyle name="Currency 80 2" xfId="10293"/>
    <cellStyle name="Currency 80 2 2" xfId="14861"/>
    <cellStyle name="Currency 80 2 2 2" xfId="22394"/>
    <cellStyle name="Currency 80 2 2 2 2" xfId="32430"/>
    <cellStyle name="Currency 80 2 2 3" xfId="28922"/>
    <cellStyle name="Currency 80 2 3" xfId="21208"/>
    <cellStyle name="Currency 80 2 3 2" xfId="31253"/>
    <cellStyle name="Currency 80 2 4" xfId="26417"/>
    <cellStyle name="Currency 80 3" xfId="9624"/>
    <cellStyle name="Currency 80 3 2" xfId="14228"/>
    <cellStyle name="Currency 80 3 2 2" xfId="28289"/>
    <cellStyle name="Currency 80 3 3" xfId="21798"/>
    <cellStyle name="Currency 80 3 3 2" xfId="31837"/>
    <cellStyle name="Currency 80 3 4" xfId="25784"/>
    <cellStyle name="Currency 80 4" xfId="13269"/>
    <cellStyle name="Currency 80 4 2" xfId="27632"/>
    <cellStyle name="Currency 80 5" xfId="24004"/>
    <cellStyle name="Currency 80 5 2" xfId="34040"/>
    <cellStyle name="Currency 80 6" xfId="25465"/>
    <cellStyle name="Currency 81" xfId="8397"/>
    <cellStyle name="Currency 81 2" xfId="10289"/>
    <cellStyle name="Currency 81 2 2" xfId="14857"/>
    <cellStyle name="Currency 81 2 2 2" xfId="22390"/>
    <cellStyle name="Currency 81 2 2 2 2" xfId="32426"/>
    <cellStyle name="Currency 81 2 2 3" xfId="28918"/>
    <cellStyle name="Currency 81 2 3" xfId="21204"/>
    <cellStyle name="Currency 81 2 3 2" xfId="31249"/>
    <cellStyle name="Currency 81 2 4" xfId="26413"/>
    <cellStyle name="Currency 81 3" xfId="9620"/>
    <cellStyle name="Currency 81 3 2" xfId="14224"/>
    <cellStyle name="Currency 81 3 2 2" xfId="28285"/>
    <cellStyle name="Currency 81 3 3" xfId="21794"/>
    <cellStyle name="Currency 81 3 3 2" xfId="31833"/>
    <cellStyle name="Currency 81 3 4" xfId="25780"/>
    <cellStyle name="Currency 81 4" xfId="13270"/>
    <cellStyle name="Currency 81 4 2" xfId="27633"/>
    <cellStyle name="Currency 81 5" xfId="24000"/>
    <cellStyle name="Currency 81 5 2" xfId="34036"/>
    <cellStyle name="Currency 81 6" xfId="25466"/>
    <cellStyle name="Currency 82" xfId="8398"/>
    <cellStyle name="Currency 82 2" xfId="10297"/>
    <cellStyle name="Currency 82 2 2" xfId="14865"/>
    <cellStyle name="Currency 82 2 2 2" xfId="22398"/>
    <cellStyle name="Currency 82 2 2 2 2" xfId="32434"/>
    <cellStyle name="Currency 82 2 2 3" xfId="28926"/>
    <cellStyle name="Currency 82 2 3" xfId="21212"/>
    <cellStyle name="Currency 82 2 3 2" xfId="31257"/>
    <cellStyle name="Currency 82 2 4" xfId="26421"/>
    <cellStyle name="Currency 82 3" xfId="9628"/>
    <cellStyle name="Currency 82 3 2" xfId="14232"/>
    <cellStyle name="Currency 82 3 2 2" xfId="28293"/>
    <cellStyle name="Currency 82 3 3" xfId="21802"/>
    <cellStyle name="Currency 82 3 3 2" xfId="31841"/>
    <cellStyle name="Currency 82 3 4" xfId="25788"/>
    <cellStyle name="Currency 82 4" xfId="13271"/>
    <cellStyle name="Currency 82 4 2" xfId="27634"/>
    <cellStyle name="Currency 82 5" xfId="24008"/>
    <cellStyle name="Currency 82 5 2" xfId="34044"/>
    <cellStyle name="Currency 82 6" xfId="25467"/>
    <cellStyle name="Currency 83" xfId="8399"/>
    <cellStyle name="Currency 83 2" xfId="10298"/>
    <cellStyle name="Currency 83 2 2" xfId="14866"/>
    <cellStyle name="Currency 83 2 2 2" xfId="22399"/>
    <cellStyle name="Currency 83 2 2 2 2" xfId="32435"/>
    <cellStyle name="Currency 83 2 2 3" xfId="28927"/>
    <cellStyle name="Currency 83 2 3" xfId="21213"/>
    <cellStyle name="Currency 83 2 3 2" xfId="31258"/>
    <cellStyle name="Currency 83 2 4" xfId="26422"/>
    <cellStyle name="Currency 83 3" xfId="9629"/>
    <cellStyle name="Currency 83 3 2" xfId="14233"/>
    <cellStyle name="Currency 83 3 2 2" xfId="28294"/>
    <cellStyle name="Currency 83 3 3" xfId="21803"/>
    <cellStyle name="Currency 83 3 3 2" xfId="31842"/>
    <cellStyle name="Currency 83 3 4" xfId="25789"/>
    <cellStyle name="Currency 83 4" xfId="13272"/>
    <cellStyle name="Currency 83 4 2" xfId="27635"/>
    <cellStyle name="Currency 83 5" xfId="24009"/>
    <cellStyle name="Currency 83 5 2" xfId="34045"/>
    <cellStyle name="Currency 83 6" xfId="25468"/>
    <cellStyle name="Currency 84" xfId="8400"/>
    <cellStyle name="Currency 84 2" xfId="10300"/>
    <cellStyle name="Currency 84 2 2" xfId="14868"/>
    <cellStyle name="Currency 84 2 2 2" xfId="22401"/>
    <cellStyle name="Currency 84 2 2 2 2" xfId="32437"/>
    <cellStyle name="Currency 84 2 2 3" xfId="28929"/>
    <cellStyle name="Currency 84 2 3" xfId="21215"/>
    <cellStyle name="Currency 84 2 3 2" xfId="31260"/>
    <cellStyle name="Currency 84 2 4" xfId="26424"/>
    <cellStyle name="Currency 84 3" xfId="9631"/>
    <cellStyle name="Currency 84 3 2" xfId="14235"/>
    <cellStyle name="Currency 84 3 2 2" xfId="28296"/>
    <cellStyle name="Currency 84 3 3" xfId="21805"/>
    <cellStyle name="Currency 84 3 3 2" xfId="31844"/>
    <cellStyle name="Currency 84 3 4" xfId="25791"/>
    <cellStyle name="Currency 84 4" xfId="13273"/>
    <cellStyle name="Currency 84 4 2" xfId="27636"/>
    <cellStyle name="Currency 84 5" xfId="24011"/>
    <cellStyle name="Currency 84 5 2" xfId="34047"/>
    <cellStyle name="Currency 84 6" xfId="25469"/>
    <cellStyle name="Currency 85" xfId="8401"/>
    <cellStyle name="Currency 85 2" xfId="10302"/>
    <cellStyle name="Currency 85 2 2" xfId="14870"/>
    <cellStyle name="Currency 85 2 2 2" xfId="22403"/>
    <cellStyle name="Currency 85 2 2 2 2" xfId="32439"/>
    <cellStyle name="Currency 85 2 2 3" xfId="28931"/>
    <cellStyle name="Currency 85 2 3" xfId="21217"/>
    <cellStyle name="Currency 85 2 3 2" xfId="31262"/>
    <cellStyle name="Currency 85 2 4" xfId="26426"/>
    <cellStyle name="Currency 85 3" xfId="9633"/>
    <cellStyle name="Currency 85 3 2" xfId="14237"/>
    <cellStyle name="Currency 85 3 2 2" xfId="28298"/>
    <cellStyle name="Currency 85 3 3" xfId="21807"/>
    <cellStyle name="Currency 85 3 3 2" xfId="31846"/>
    <cellStyle name="Currency 85 3 4" xfId="25793"/>
    <cellStyle name="Currency 85 4" xfId="13274"/>
    <cellStyle name="Currency 85 4 2" xfId="27637"/>
    <cellStyle name="Currency 85 5" xfId="24013"/>
    <cellStyle name="Currency 85 5 2" xfId="34049"/>
    <cellStyle name="Currency 85 6" xfId="25470"/>
    <cellStyle name="Currency 86" xfId="8402"/>
    <cellStyle name="Currency 86 2" xfId="10295"/>
    <cellStyle name="Currency 86 2 2" xfId="14863"/>
    <cellStyle name="Currency 86 2 2 2" xfId="22396"/>
    <cellStyle name="Currency 86 2 2 2 2" xfId="32432"/>
    <cellStyle name="Currency 86 2 2 3" xfId="28924"/>
    <cellStyle name="Currency 86 2 3" xfId="21210"/>
    <cellStyle name="Currency 86 2 3 2" xfId="31255"/>
    <cellStyle name="Currency 86 2 4" xfId="26419"/>
    <cellStyle name="Currency 86 3" xfId="9626"/>
    <cellStyle name="Currency 86 3 2" xfId="14230"/>
    <cellStyle name="Currency 86 3 2 2" xfId="28291"/>
    <cellStyle name="Currency 86 3 3" xfId="21800"/>
    <cellStyle name="Currency 86 3 3 2" xfId="31839"/>
    <cellStyle name="Currency 86 3 4" xfId="25786"/>
    <cellStyle name="Currency 86 4" xfId="13275"/>
    <cellStyle name="Currency 86 4 2" xfId="27638"/>
    <cellStyle name="Currency 86 5" xfId="24006"/>
    <cellStyle name="Currency 86 5 2" xfId="34042"/>
    <cellStyle name="Currency 86 6" xfId="25471"/>
    <cellStyle name="Currency 87" xfId="8403"/>
    <cellStyle name="Currency 87 2" xfId="10303"/>
    <cellStyle name="Currency 87 2 2" xfId="14871"/>
    <cellStyle name="Currency 87 2 2 2" xfId="22404"/>
    <cellStyle name="Currency 87 2 2 2 2" xfId="32440"/>
    <cellStyle name="Currency 87 2 2 3" xfId="28932"/>
    <cellStyle name="Currency 87 2 3" xfId="21218"/>
    <cellStyle name="Currency 87 2 3 2" xfId="31263"/>
    <cellStyle name="Currency 87 2 4" xfId="26427"/>
    <cellStyle name="Currency 87 3" xfId="9634"/>
    <cellStyle name="Currency 87 3 2" xfId="14238"/>
    <cellStyle name="Currency 87 3 2 2" xfId="28299"/>
    <cellStyle name="Currency 87 3 3" xfId="21808"/>
    <cellStyle name="Currency 87 3 3 2" xfId="31847"/>
    <cellStyle name="Currency 87 3 4" xfId="25794"/>
    <cellStyle name="Currency 87 4" xfId="13276"/>
    <cellStyle name="Currency 87 4 2" xfId="27639"/>
    <cellStyle name="Currency 87 5" xfId="24014"/>
    <cellStyle name="Currency 87 5 2" xfId="34050"/>
    <cellStyle name="Currency 87 6" xfId="25472"/>
    <cellStyle name="Currency 88" xfId="8404"/>
    <cellStyle name="Currency 88 2" xfId="10316"/>
    <cellStyle name="Currency 88 2 2" xfId="14884"/>
    <cellStyle name="Currency 88 2 2 2" xfId="22417"/>
    <cellStyle name="Currency 88 2 2 2 2" xfId="32453"/>
    <cellStyle name="Currency 88 2 2 3" xfId="28945"/>
    <cellStyle name="Currency 88 2 3" xfId="21231"/>
    <cellStyle name="Currency 88 2 3 2" xfId="31276"/>
    <cellStyle name="Currency 88 2 4" xfId="26440"/>
    <cellStyle name="Currency 88 3" xfId="9647"/>
    <cellStyle name="Currency 88 3 2" xfId="14251"/>
    <cellStyle name="Currency 88 3 2 2" xfId="28312"/>
    <cellStyle name="Currency 88 3 3" xfId="21821"/>
    <cellStyle name="Currency 88 3 3 2" xfId="31860"/>
    <cellStyle name="Currency 88 3 4" xfId="25807"/>
    <cellStyle name="Currency 88 4" xfId="13277"/>
    <cellStyle name="Currency 88 4 2" xfId="27640"/>
    <cellStyle name="Currency 88 5" xfId="24028"/>
    <cellStyle name="Currency 88 5 2" xfId="34064"/>
    <cellStyle name="Currency 88 6" xfId="25473"/>
    <cellStyle name="Currency 89" xfId="8405"/>
    <cellStyle name="Currency 89 2" xfId="10318"/>
    <cellStyle name="Currency 89 2 2" xfId="14886"/>
    <cellStyle name="Currency 89 2 2 2" xfId="22419"/>
    <cellStyle name="Currency 89 2 2 2 2" xfId="32455"/>
    <cellStyle name="Currency 89 2 2 3" xfId="28947"/>
    <cellStyle name="Currency 89 2 3" xfId="21233"/>
    <cellStyle name="Currency 89 2 3 2" xfId="31278"/>
    <cellStyle name="Currency 89 2 4" xfId="26442"/>
    <cellStyle name="Currency 89 3" xfId="9649"/>
    <cellStyle name="Currency 89 3 2" xfId="14253"/>
    <cellStyle name="Currency 89 3 2 2" xfId="28314"/>
    <cellStyle name="Currency 89 3 3" xfId="21823"/>
    <cellStyle name="Currency 89 3 3 2" xfId="31862"/>
    <cellStyle name="Currency 89 3 4" xfId="25809"/>
    <cellStyle name="Currency 89 4" xfId="13278"/>
    <cellStyle name="Currency 89 4 2" xfId="27641"/>
    <cellStyle name="Currency 89 5" xfId="24030"/>
    <cellStyle name="Currency 89 5 2" xfId="34066"/>
    <cellStyle name="Currency 89 6" xfId="25474"/>
    <cellStyle name="Currency 9" xfId="8406"/>
    <cellStyle name="Currency 9 2" xfId="10156"/>
    <cellStyle name="Currency 9 2 2" xfId="14724"/>
    <cellStyle name="Currency 9 2 2 2" xfId="22257"/>
    <cellStyle name="Currency 9 2 2 2 2" xfId="32294"/>
    <cellStyle name="Currency 9 2 2 3" xfId="28785"/>
    <cellStyle name="Currency 9 2 3" xfId="21071"/>
    <cellStyle name="Currency 9 2 3 2" xfId="31117"/>
    <cellStyle name="Currency 9 2 4" xfId="26280"/>
    <cellStyle name="Currency 9 3" xfId="9481"/>
    <cellStyle name="Currency 9 3 2" xfId="14091"/>
    <cellStyle name="Currency 9 3 2 2" xfId="28152"/>
    <cellStyle name="Currency 9 3 3" xfId="21661"/>
    <cellStyle name="Currency 9 3 3 2" xfId="31701"/>
    <cellStyle name="Currency 9 3 4" xfId="25647"/>
    <cellStyle name="Currency 9 4" xfId="13279"/>
    <cellStyle name="Currency 9 4 2" xfId="27642"/>
    <cellStyle name="Currency 9 5" xfId="23886"/>
    <cellStyle name="Currency 9 5 2" xfId="33922"/>
    <cellStyle name="Currency 9 6" xfId="25475"/>
    <cellStyle name="Currency 90" xfId="8407"/>
    <cellStyle name="Currency 90 2" xfId="10320"/>
    <cellStyle name="Currency 90 2 2" xfId="14888"/>
    <cellStyle name="Currency 90 2 2 2" xfId="22421"/>
    <cellStyle name="Currency 90 2 2 2 2" xfId="32457"/>
    <cellStyle name="Currency 90 2 2 3" xfId="28949"/>
    <cellStyle name="Currency 90 2 3" xfId="21235"/>
    <cellStyle name="Currency 90 2 3 2" xfId="31280"/>
    <cellStyle name="Currency 90 2 4" xfId="26444"/>
    <cellStyle name="Currency 90 3" xfId="9651"/>
    <cellStyle name="Currency 90 3 2" xfId="14255"/>
    <cellStyle name="Currency 90 3 2 2" xfId="28316"/>
    <cellStyle name="Currency 90 3 3" xfId="21825"/>
    <cellStyle name="Currency 90 3 3 2" xfId="31864"/>
    <cellStyle name="Currency 90 3 4" xfId="25811"/>
    <cellStyle name="Currency 90 4" xfId="13280"/>
    <cellStyle name="Currency 90 4 2" xfId="27643"/>
    <cellStyle name="Currency 90 5" xfId="24032"/>
    <cellStyle name="Currency 90 5 2" xfId="34068"/>
    <cellStyle name="Currency 90 6" xfId="25476"/>
    <cellStyle name="Currency 91" xfId="8408"/>
    <cellStyle name="Currency 91 2" xfId="10322"/>
    <cellStyle name="Currency 91 2 2" xfId="14890"/>
    <cellStyle name="Currency 91 2 2 2" xfId="22423"/>
    <cellStyle name="Currency 91 2 2 2 2" xfId="32459"/>
    <cellStyle name="Currency 91 2 2 3" xfId="28951"/>
    <cellStyle name="Currency 91 2 3" xfId="21237"/>
    <cellStyle name="Currency 91 2 3 2" xfId="31282"/>
    <cellStyle name="Currency 91 2 4" xfId="26446"/>
    <cellStyle name="Currency 91 3" xfId="9653"/>
    <cellStyle name="Currency 91 3 2" xfId="14257"/>
    <cellStyle name="Currency 91 3 2 2" xfId="28318"/>
    <cellStyle name="Currency 91 3 3" xfId="21827"/>
    <cellStyle name="Currency 91 3 3 2" xfId="31866"/>
    <cellStyle name="Currency 91 3 4" xfId="25813"/>
    <cellStyle name="Currency 91 4" xfId="13281"/>
    <cellStyle name="Currency 91 4 2" xfId="27644"/>
    <cellStyle name="Currency 91 5" xfId="24034"/>
    <cellStyle name="Currency 91 5 2" xfId="34070"/>
    <cellStyle name="Currency 91 6" xfId="25477"/>
    <cellStyle name="Currency 92" xfId="8409"/>
    <cellStyle name="Currency 92 2" xfId="10324"/>
    <cellStyle name="Currency 92 2 2" xfId="14892"/>
    <cellStyle name="Currency 92 2 2 2" xfId="22425"/>
    <cellStyle name="Currency 92 2 2 2 2" xfId="32461"/>
    <cellStyle name="Currency 92 2 2 3" xfId="28953"/>
    <cellStyle name="Currency 92 2 3" xfId="21239"/>
    <cellStyle name="Currency 92 2 3 2" xfId="31284"/>
    <cellStyle name="Currency 92 2 4" xfId="26448"/>
    <cellStyle name="Currency 92 3" xfId="9655"/>
    <cellStyle name="Currency 92 3 2" xfId="14259"/>
    <cellStyle name="Currency 92 3 2 2" xfId="28320"/>
    <cellStyle name="Currency 92 3 3" xfId="21829"/>
    <cellStyle name="Currency 92 3 3 2" xfId="31868"/>
    <cellStyle name="Currency 92 3 4" xfId="25815"/>
    <cellStyle name="Currency 92 4" xfId="13282"/>
    <cellStyle name="Currency 92 4 2" xfId="27645"/>
    <cellStyle name="Currency 92 5" xfId="24036"/>
    <cellStyle name="Currency 92 5 2" xfId="34072"/>
    <cellStyle name="Currency 92 6" xfId="25478"/>
    <cellStyle name="Currency 93" xfId="8410"/>
    <cellStyle name="Currency 93 2" xfId="10326"/>
    <cellStyle name="Currency 93 2 2" xfId="14894"/>
    <cellStyle name="Currency 93 2 2 2" xfId="22427"/>
    <cellStyle name="Currency 93 2 2 2 2" xfId="32463"/>
    <cellStyle name="Currency 93 2 2 3" xfId="28955"/>
    <cellStyle name="Currency 93 2 3" xfId="21241"/>
    <cellStyle name="Currency 93 2 3 2" xfId="31286"/>
    <cellStyle name="Currency 93 2 4" xfId="26450"/>
    <cellStyle name="Currency 93 3" xfId="9657"/>
    <cellStyle name="Currency 93 3 2" xfId="14261"/>
    <cellStyle name="Currency 93 3 2 2" xfId="28322"/>
    <cellStyle name="Currency 93 3 3" xfId="21831"/>
    <cellStyle name="Currency 93 3 3 2" xfId="31870"/>
    <cellStyle name="Currency 93 3 4" xfId="25817"/>
    <cellStyle name="Currency 93 4" xfId="13283"/>
    <cellStyle name="Currency 93 4 2" xfId="27646"/>
    <cellStyle name="Currency 93 5" xfId="24038"/>
    <cellStyle name="Currency 93 5 2" xfId="34074"/>
    <cellStyle name="Currency 93 6" xfId="25479"/>
    <cellStyle name="Currency 94" xfId="8411"/>
    <cellStyle name="Currency 94 2" xfId="10328"/>
    <cellStyle name="Currency 94 2 2" xfId="14896"/>
    <cellStyle name="Currency 94 2 2 2" xfId="22429"/>
    <cellStyle name="Currency 94 2 2 2 2" xfId="32465"/>
    <cellStyle name="Currency 94 2 2 3" xfId="28957"/>
    <cellStyle name="Currency 94 2 3" xfId="21243"/>
    <cellStyle name="Currency 94 2 3 2" xfId="31288"/>
    <cellStyle name="Currency 94 2 4" xfId="26452"/>
    <cellStyle name="Currency 94 3" xfId="9659"/>
    <cellStyle name="Currency 94 3 2" xfId="14263"/>
    <cellStyle name="Currency 94 3 2 2" xfId="28324"/>
    <cellStyle name="Currency 94 3 3" xfId="21833"/>
    <cellStyle name="Currency 94 3 3 2" xfId="31872"/>
    <cellStyle name="Currency 94 3 4" xfId="25819"/>
    <cellStyle name="Currency 94 4" xfId="13284"/>
    <cellStyle name="Currency 94 4 2" xfId="27647"/>
    <cellStyle name="Currency 94 5" xfId="24040"/>
    <cellStyle name="Currency 94 5 2" xfId="34076"/>
    <cellStyle name="Currency 94 6" xfId="25480"/>
    <cellStyle name="Currency 95" xfId="8412"/>
    <cellStyle name="Currency 95 2" xfId="10330"/>
    <cellStyle name="Currency 95 2 2" xfId="14898"/>
    <cellStyle name="Currency 95 2 2 2" xfId="22431"/>
    <cellStyle name="Currency 95 2 2 2 2" xfId="32467"/>
    <cellStyle name="Currency 95 2 2 3" xfId="28959"/>
    <cellStyle name="Currency 95 2 3" xfId="21245"/>
    <cellStyle name="Currency 95 2 3 2" xfId="31290"/>
    <cellStyle name="Currency 95 2 4" xfId="26454"/>
    <cellStyle name="Currency 95 3" xfId="9661"/>
    <cellStyle name="Currency 95 3 2" xfId="14265"/>
    <cellStyle name="Currency 95 3 2 2" xfId="28326"/>
    <cellStyle name="Currency 95 3 3" xfId="21835"/>
    <cellStyle name="Currency 95 3 3 2" xfId="31874"/>
    <cellStyle name="Currency 95 3 4" xfId="25821"/>
    <cellStyle name="Currency 95 4" xfId="13285"/>
    <cellStyle name="Currency 95 4 2" xfId="27648"/>
    <cellStyle name="Currency 95 5" xfId="24042"/>
    <cellStyle name="Currency 95 5 2" xfId="34078"/>
    <cellStyle name="Currency 95 6" xfId="25481"/>
    <cellStyle name="Currency 96" xfId="8413"/>
    <cellStyle name="Currency 96 2" xfId="10332"/>
    <cellStyle name="Currency 96 2 2" xfId="14900"/>
    <cellStyle name="Currency 96 2 2 2" xfId="22433"/>
    <cellStyle name="Currency 96 2 2 2 2" xfId="32469"/>
    <cellStyle name="Currency 96 2 2 3" xfId="28961"/>
    <cellStyle name="Currency 96 2 3" xfId="21247"/>
    <cellStyle name="Currency 96 2 3 2" xfId="31292"/>
    <cellStyle name="Currency 96 2 4" xfId="26456"/>
    <cellStyle name="Currency 96 3" xfId="9663"/>
    <cellStyle name="Currency 96 3 2" xfId="14267"/>
    <cellStyle name="Currency 96 3 2 2" xfId="28328"/>
    <cellStyle name="Currency 96 3 3" xfId="21837"/>
    <cellStyle name="Currency 96 3 3 2" xfId="31876"/>
    <cellStyle name="Currency 96 3 4" xfId="25823"/>
    <cellStyle name="Currency 96 4" xfId="13286"/>
    <cellStyle name="Currency 96 4 2" xfId="27649"/>
    <cellStyle name="Currency 96 5" xfId="24044"/>
    <cellStyle name="Currency 96 5 2" xfId="34080"/>
    <cellStyle name="Currency 96 6" xfId="25482"/>
    <cellStyle name="Currency 97" xfId="8414"/>
    <cellStyle name="Currency 97 2" xfId="10334"/>
    <cellStyle name="Currency 97 2 2" xfId="14902"/>
    <cellStyle name="Currency 97 2 2 2" xfId="22435"/>
    <cellStyle name="Currency 97 2 2 2 2" xfId="32471"/>
    <cellStyle name="Currency 97 2 2 3" xfId="28963"/>
    <cellStyle name="Currency 97 2 3" xfId="21249"/>
    <cellStyle name="Currency 97 2 3 2" xfId="31294"/>
    <cellStyle name="Currency 97 2 4" xfId="26458"/>
    <cellStyle name="Currency 97 3" xfId="9665"/>
    <cellStyle name="Currency 97 3 2" xfId="14269"/>
    <cellStyle name="Currency 97 3 2 2" xfId="28330"/>
    <cellStyle name="Currency 97 3 3" xfId="21839"/>
    <cellStyle name="Currency 97 3 3 2" xfId="31878"/>
    <cellStyle name="Currency 97 3 4" xfId="25825"/>
    <cellStyle name="Currency 97 4" xfId="13287"/>
    <cellStyle name="Currency 97 4 2" xfId="27650"/>
    <cellStyle name="Currency 97 5" xfId="24046"/>
    <cellStyle name="Currency 97 5 2" xfId="34082"/>
    <cellStyle name="Currency 97 6" xfId="25483"/>
    <cellStyle name="Currency 98" xfId="8415"/>
    <cellStyle name="Currency 98 2" xfId="10336"/>
    <cellStyle name="Currency 98 2 2" xfId="14904"/>
    <cellStyle name="Currency 98 2 2 2" xfId="22437"/>
    <cellStyle name="Currency 98 2 2 2 2" xfId="32473"/>
    <cellStyle name="Currency 98 2 2 3" xfId="28965"/>
    <cellStyle name="Currency 98 2 3" xfId="21251"/>
    <cellStyle name="Currency 98 2 3 2" xfId="31296"/>
    <cellStyle name="Currency 98 2 4" xfId="26460"/>
    <cellStyle name="Currency 98 3" xfId="9667"/>
    <cellStyle name="Currency 98 3 2" xfId="14271"/>
    <cellStyle name="Currency 98 3 2 2" xfId="28332"/>
    <cellStyle name="Currency 98 3 3" xfId="21841"/>
    <cellStyle name="Currency 98 3 3 2" xfId="31880"/>
    <cellStyle name="Currency 98 3 4" xfId="25827"/>
    <cellStyle name="Currency 98 4" xfId="13288"/>
    <cellStyle name="Currency 98 4 2" xfId="27651"/>
    <cellStyle name="Currency 98 5" xfId="24048"/>
    <cellStyle name="Currency 98 5 2" xfId="34084"/>
    <cellStyle name="Currency 98 6" xfId="25484"/>
    <cellStyle name="Currency 99" xfId="8416"/>
    <cellStyle name="Currency 99 2" xfId="10338"/>
    <cellStyle name="Currency 99 2 2" xfId="14906"/>
    <cellStyle name="Currency 99 2 2 2" xfId="22439"/>
    <cellStyle name="Currency 99 2 2 2 2" xfId="32475"/>
    <cellStyle name="Currency 99 2 2 3" xfId="28967"/>
    <cellStyle name="Currency 99 2 3" xfId="21253"/>
    <cellStyle name="Currency 99 2 3 2" xfId="31298"/>
    <cellStyle name="Currency 99 2 4" xfId="26462"/>
    <cellStyle name="Currency 99 3" xfId="9669"/>
    <cellStyle name="Currency 99 3 2" xfId="14273"/>
    <cellStyle name="Currency 99 3 2 2" xfId="28334"/>
    <cellStyle name="Currency 99 3 3" xfId="21843"/>
    <cellStyle name="Currency 99 3 3 2" xfId="31882"/>
    <cellStyle name="Currency 99 3 4" xfId="25829"/>
    <cellStyle name="Currency 99 4" xfId="13289"/>
    <cellStyle name="Currency 99 4 2" xfId="27652"/>
    <cellStyle name="Currency 99 5" xfId="24050"/>
    <cellStyle name="Currency 99 5 2" xfId="34086"/>
    <cellStyle name="Currency 99 6" xfId="25485"/>
    <cellStyle name="Currency(Cents)" xfId="2568"/>
    <cellStyle name="Currency(Cents) 2" xfId="13794"/>
    <cellStyle name="Currency(Cents) 3" xfId="13771"/>
    <cellStyle name="Currency_Barclays International Qrtly" xfId="24753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 7" xfId="24860"/>
    <cellStyle name="Explanatory Text_Barclays International Qrtly" xfId="2475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10" xfId="24861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2 2 2" xfId="32402"/>
    <cellStyle name="FactsetNumber 2 2 2 2 3" xfId="28893"/>
    <cellStyle name="FactsetNumber 2 2 2 3" xfId="18497"/>
    <cellStyle name="FactsetNumber 2 2 2 3 2" xfId="30625"/>
    <cellStyle name="FactsetNumber 2 2 2 4" xfId="21179"/>
    <cellStyle name="FactsetNumber 2 2 2 4 2" xfId="31225"/>
    <cellStyle name="FactsetNumber 2 2 2 5" xfId="26388"/>
    <cellStyle name="FactsetNumber 2 2 3" xfId="9595"/>
    <cellStyle name="FactsetNumber 2 2 3 2" xfId="14199"/>
    <cellStyle name="FactsetNumber 2 2 3 2 2" xfId="28260"/>
    <cellStyle name="FactsetNumber 2 2 3 3" xfId="21769"/>
    <cellStyle name="FactsetNumber 2 2 3 3 2" xfId="31809"/>
    <cellStyle name="FactsetNumber 2 2 3 4" xfId="25755"/>
    <cellStyle name="FactsetNumber 2 2 4" xfId="18426"/>
    <cellStyle name="FactsetNumber 2 2 4 2" xfId="30554"/>
    <cellStyle name="FactsetNumber 2 2 5" xfId="24421"/>
    <cellStyle name="FactsetNumber 2 2 5 2" xfId="34457"/>
    <cellStyle name="FactsetNumber 2 2 6" xfId="25513"/>
    <cellStyle name="FactsetNumber 2 3" xfId="10052"/>
    <cellStyle name="FactsetNumber 2 3 2" xfId="14636"/>
    <cellStyle name="FactsetNumber 2 3 2 2" xfId="22201"/>
    <cellStyle name="FactsetNumber 2 3 2 2 2" xfId="32239"/>
    <cellStyle name="FactsetNumber 2 3 2 3" xfId="28697"/>
    <cellStyle name="FactsetNumber 2 3 3" xfId="18478"/>
    <cellStyle name="FactsetNumber 2 3 3 2" xfId="30606"/>
    <cellStyle name="FactsetNumber 2 3 4" xfId="21009"/>
    <cellStyle name="FactsetNumber 2 3 4 2" xfId="31062"/>
    <cellStyle name="FactsetNumber 2 3 5" xfId="26192"/>
    <cellStyle name="FactsetNumber 2 4" xfId="9321"/>
    <cellStyle name="FactsetNumber 2 4 2" xfId="14010"/>
    <cellStyle name="FactsetNumber 2 4 2 2" xfId="28071"/>
    <cellStyle name="FactsetNumber 2 4 3" xfId="21588"/>
    <cellStyle name="FactsetNumber 2 4 3 2" xfId="31630"/>
    <cellStyle name="FactsetNumber 2 4 4" xfId="25566"/>
    <cellStyle name="FactsetNumber 2 5" xfId="18359"/>
    <cellStyle name="FactsetNumber 2 5 2" xfId="20914"/>
    <cellStyle name="FactsetNumber 2 5 2 2" xfId="30971"/>
    <cellStyle name="FactsetNumber 2 5 3" xfId="30487"/>
    <cellStyle name="FactsetNumber 2 6" xfId="11813"/>
    <cellStyle name="FactsetNumber 2 6 2" xfId="27047"/>
    <cellStyle name="FactsetNumber 2 7" xfId="23818"/>
    <cellStyle name="FactsetNumber 2 7 2" xfId="33854"/>
    <cellStyle name="FactsetNumber 2 8" xfId="24901"/>
    <cellStyle name="FactsetNumber 3" xfId="3844"/>
    <cellStyle name="FactsetNumber 3 2" xfId="10103"/>
    <cellStyle name="FactsetNumber 3 2 2" xfId="10863"/>
    <cellStyle name="FactsetNumber 3 2 2 2" xfId="18034"/>
    <cellStyle name="FactsetNumber 3 2 2 2 2" xfId="30308"/>
    <cellStyle name="FactsetNumber 3 2 2 3" xfId="13552"/>
    <cellStyle name="FactsetNumber 3 2 2 3 2" xfId="27793"/>
    <cellStyle name="FactsetNumber 3 2 2 4" xfId="26943"/>
    <cellStyle name="FactsetNumber 3 2 3" xfId="14673"/>
    <cellStyle name="FactsetNumber 3 2 3 2" xfId="28734"/>
    <cellStyle name="FactsetNumber 3 2 4" xfId="26229"/>
    <cellStyle name="FactsetNumber 3 3" xfId="9380"/>
    <cellStyle name="FactsetNumber 3 3 2" xfId="14036"/>
    <cellStyle name="FactsetNumber 3 3 2 2" xfId="28097"/>
    <cellStyle name="FactsetNumber 3 3 3" xfId="21615"/>
    <cellStyle name="FactsetNumber 3 3 3 2" xfId="31656"/>
    <cellStyle name="FactsetNumber 3 3 4" xfId="25592"/>
    <cellStyle name="FactsetNumber 3 4" xfId="18378"/>
    <cellStyle name="FactsetNumber 3 4 2" xfId="20934"/>
    <cellStyle name="FactsetNumber 3 4 2 2" xfId="30990"/>
    <cellStyle name="FactsetNumber 3 4 3" xfId="30506"/>
    <cellStyle name="FactsetNumber 3 5" xfId="11826"/>
    <cellStyle name="FactsetNumber 3 5 2" xfId="27059"/>
    <cellStyle name="FactsetNumber 3 6" xfId="23843"/>
    <cellStyle name="FactsetNumber 3 6 2" xfId="33879"/>
    <cellStyle name="FactsetNumber 3 7" xfId="24914"/>
    <cellStyle name="FactsetNumber 4" xfId="3861"/>
    <cellStyle name="FactsetNumber 4 2" xfId="9997"/>
    <cellStyle name="FactsetNumber 4 2 2" xfId="10883"/>
    <cellStyle name="FactsetNumber 4 2 2 2" xfId="18446"/>
    <cellStyle name="FactsetNumber 4 2 2 2 2" xfId="30574"/>
    <cellStyle name="FactsetNumber 4 2 2 3" xfId="13570"/>
    <cellStyle name="FactsetNumber 4 2 2 3 2" xfId="27811"/>
    <cellStyle name="FactsetNumber 4 2 2 4" xfId="26961"/>
    <cellStyle name="FactsetNumber 4 2 3" xfId="14598"/>
    <cellStyle name="FactsetNumber 4 2 3 2" xfId="28659"/>
    <cellStyle name="FactsetNumber 4 2 4" xfId="26154"/>
    <cellStyle name="FactsetNumber 4 3" xfId="18013"/>
    <cellStyle name="FactsetNumber 4 3 2" xfId="18510"/>
    <cellStyle name="FactsetNumber 4 3 2 2" xfId="30637"/>
    <cellStyle name="FactsetNumber 4 3 3" xfId="22764"/>
    <cellStyle name="FactsetNumber 4 3 3 2" xfId="32800"/>
    <cellStyle name="FactsetNumber 4 3 4" xfId="30287"/>
    <cellStyle name="FactsetNumber 4 4" xfId="18397"/>
    <cellStyle name="FactsetNumber 4 4 2" xfId="20954"/>
    <cellStyle name="FactsetNumber 4 4 2 2" xfId="31009"/>
    <cellStyle name="FactsetNumber 4 4 3" xfId="30525"/>
    <cellStyle name="FactsetNumber 4 5" xfId="11839"/>
    <cellStyle name="FactsetNumber 4 5 2" xfId="27072"/>
    <cellStyle name="FactsetNumber 4 6" xfId="24389"/>
    <cellStyle name="FactsetNumber 4 6 2" xfId="34425"/>
    <cellStyle name="FactsetNumber 4 7" xfId="24927"/>
    <cellStyle name="FactsetNumber 5" xfId="7071"/>
    <cellStyle name="FactsetNumber 5 2" xfId="10015"/>
    <cellStyle name="FactsetNumber 5 2 2" xfId="14610"/>
    <cellStyle name="FactsetNumber 5 2 2 2" xfId="28671"/>
    <cellStyle name="FactsetNumber 5 2 3" xfId="22175"/>
    <cellStyle name="FactsetNumber 5 2 3 2" xfId="32214"/>
    <cellStyle name="FactsetNumber 5 2 4" xfId="26166"/>
    <cellStyle name="FactsetNumber 5 3" xfId="18409"/>
    <cellStyle name="FactsetNumber 5 3 2" xfId="20967"/>
    <cellStyle name="FactsetNumber 5 3 2 2" xfId="31021"/>
    <cellStyle name="FactsetNumber 5 3 3" xfId="30537"/>
    <cellStyle name="FactsetNumber 5 4" xfId="12638"/>
    <cellStyle name="FactsetNumber 5 4 2" xfId="27129"/>
    <cellStyle name="FactsetNumber 5 5" xfId="24378"/>
    <cellStyle name="FactsetNumber 5 5 2" xfId="34414"/>
    <cellStyle name="FactsetNumber 5 6" xfId="24959"/>
    <cellStyle name="FactsetNumber 6" xfId="9293"/>
    <cellStyle name="FactsetNumber 6 2" xfId="10838"/>
    <cellStyle name="FactsetNumber 6 2 2" xfId="18460"/>
    <cellStyle name="FactsetNumber 6 2 2 2" xfId="30588"/>
    <cellStyle name="FactsetNumber 6 2 3" xfId="13531"/>
    <cellStyle name="FactsetNumber 6 2 3 2" xfId="27772"/>
    <cellStyle name="FactsetNumber 6 2 4" xfId="26923"/>
    <cellStyle name="FactsetNumber 6 3" xfId="13984"/>
    <cellStyle name="FactsetNumber 6 3 2" xfId="28045"/>
    <cellStyle name="FactsetNumber 6 4" xfId="25540"/>
    <cellStyle name="FactsetNumber 7" xfId="18341"/>
    <cellStyle name="FactsetNumber 7 2" xfId="20896"/>
    <cellStyle name="FactsetNumber 7 2 2" xfId="30953"/>
    <cellStyle name="FactsetNumber 7 3" xfId="30469"/>
    <cellStyle name="FactsetNumber 8" xfId="11598"/>
    <cellStyle name="FactsetNumber 8 2" xfId="27021"/>
    <cellStyle name="FactsetNumber 9" xfId="23795"/>
    <cellStyle name="FactsetNumber 9 2" xfId="33831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11" xfId="24862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56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2 2" xfId="30888"/>
    <cellStyle name="Grand Total 2 2 2 2 2 3" xfId="11915"/>
    <cellStyle name="Grand Total 2 2 2 2 2 3 2" xfId="27083"/>
    <cellStyle name="Grand Total 2 2 2 2 2 4" xfId="20763"/>
    <cellStyle name="Grand Total 2 2 2 2 2 4 2" xfId="30907"/>
    <cellStyle name="Grand Total 2 2 2 2 2 5" xfId="13295"/>
    <cellStyle name="Grand Total 2 2 2 2 2 5 2" xfId="27653"/>
    <cellStyle name="Grand Total 2 2 2 2 2 6" xfId="20720"/>
    <cellStyle name="Grand Total 2 2 2 2 2 6 2" xfId="30901"/>
    <cellStyle name="Grand Total 2 2 2 2 2 7" xfId="30444"/>
    <cellStyle name="Grand Total 2 2 2 2 3" xfId="22366"/>
    <cellStyle name="Grand Total 2 2 2 2 4" xfId="28894"/>
    <cellStyle name="Grand Total 2 2 2 3" xfId="18019"/>
    <cellStyle name="Grand Total 2 2 2 3 2" xfId="12444"/>
    <cellStyle name="Grand Total 2 2 2 3 2 2" xfId="27100"/>
    <cellStyle name="Grand Total 2 2 2 3 3" xfId="19015"/>
    <cellStyle name="Grand Total 2 2 2 3 3 2" xfId="30850"/>
    <cellStyle name="Grand Total 2 2 2 3 4" xfId="20689"/>
    <cellStyle name="Grand Total 2 2 2 3 4 2" xfId="30896"/>
    <cellStyle name="Grand Total 2 2 2 3 5" xfId="19972"/>
    <cellStyle name="Grand Total 2 2 2 3 5 2" xfId="30868"/>
    <cellStyle name="Grand Total 2 2 2 3 6" xfId="19749"/>
    <cellStyle name="Grand Total 2 2 2 3 6 2" xfId="30865"/>
    <cellStyle name="Grand Total 2 2 2 3 7" xfId="30293"/>
    <cellStyle name="Grand Total 2 2 2 4" xfId="21180"/>
    <cellStyle name="Grand Total 2 2 2 5" xfId="26389"/>
    <cellStyle name="Grand Total 2 2 3" xfId="9596"/>
    <cellStyle name="Grand Total 2 2 3 2" xfId="14200"/>
    <cellStyle name="Grand Total 2 2 3 2 2" xfId="19505"/>
    <cellStyle name="Grand Total 2 2 3 2 2 2" xfId="30860"/>
    <cellStyle name="Grand Total 2 2 3 2 3" xfId="20487"/>
    <cellStyle name="Grand Total 2 2 3 2 3 2" xfId="30883"/>
    <cellStyle name="Grand Total 2 2 3 2 4" xfId="13317"/>
    <cellStyle name="Grand Total 2 2 3 2 4 2" xfId="27656"/>
    <cellStyle name="Grand Total 2 2 3 2 5" xfId="19254"/>
    <cellStyle name="Grand Total 2 2 3 2 5 2" xfId="30854"/>
    <cellStyle name="Grand Total 2 2 3 2 6" xfId="20800"/>
    <cellStyle name="Grand Total 2 2 3 2 6 2" xfId="30913"/>
    <cellStyle name="Grand Total 2 2 3 2 7" xfId="28261"/>
    <cellStyle name="Grand Total 2 2 3 3" xfId="18295"/>
    <cellStyle name="Grand Total 2 2 3 3 2" xfId="20526"/>
    <cellStyle name="Grand Total 2 2 3 3 2 2" xfId="30886"/>
    <cellStyle name="Grand Total 2 2 3 3 3" xfId="11916"/>
    <cellStyle name="Grand Total 2 2 3 3 3 2" xfId="27084"/>
    <cellStyle name="Grand Total 2 2 3 3 4" xfId="20761"/>
    <cellStyle name="Grand Total 2 2 3 3 4 2" xfId="30905"/>
    <cellStyle name="Grand Total 2 2 3 3 5" xfId="19018"/>
    <cellStyle name="Grand Total 2 2 3 3 5 2" xfId="30851"/>
    <cellStyle name="Grand Total 2 2 3 3 6" xfId="13414"/>
    <cellStyle name="Grand Total 2 2 3 3 6 2" xfId="27663"/>
    <cellStyle name="Grand Total 2 2 3 3 7" xfId="30438"/>
    <cellStyle name="Grand Total 2 2 3 4" xfId="21770"/>
    <cellStyle name="Grand Total 2 2 3 5" xfId="25756"/>
    <cellStyle name="Grand Total 2 2 4" xfId="17787"/>
    <cellStyle name="Grand Total 2 2 4 2" xfId="11365"/>
    <cellStyle name="Grand Total 2 2 4 2 2" xfId="27003"/>
    <cellStyle name="Grand Total 2 2 4 3" xfId="11938"/>
    <cellStyle name="Grand Total 2 2 4 3 2" xfId="27085"/>
    <cellStyle name="Grand Total 2 2 4 4" xfId="20014"/>
    <cellStyle name="Grand Total 2 2 4 4 2" xfId="30874"/>
    <cellStyle name="Grand Total 2 2 4 5" xfId="13389"/>
    <cellStyle name="Grand Total 2 2 4 5 2" xfId="27659"/>
    <cellStyle name="Grand Total 2 2 4 6" xfId="12052"/>
    <cellStyle name="Grand Total 2 2 4 6 2" xfId="27089"/>
    <cellStyle name="Grand Total 2 2 4 7" xfId="30258"/>
    <cellStyle name="Grand Total 2 2 5" xfId="24422"/>
    <cellStyle name="Grand Total 2 2 5 2" xfId="34458"/>
    <cellStyle name="Grand Total 2 3" xfId="10041"/>
    <cellStyle name="Grand Total 2 3 2" xfId="14630"/>
    <cellStyle name="Grand Total 2 3 2 2" xfId="18298"/>
    <cellStyle name="Grand Total 2 3 2 2 2" xfId="20568"/>
    <cellStyle name="Grand Total 2 3 2 2 2 2" xfId="30889"/>
    <cellStyle name="Grand Total 2 3 2 2 3" xfId="12769"/>
    <cellStyle name="Grand Total 2 3 2 2 3 2" xfId="27136"/>
    <cellStyle name="Grand Total 2 3 2 2 4" xfId="20762"/>
    <cellStyle name="Grand Total 2 3 2 2 4 2" xfId="30906"/>
    <cellStyle name="Grand Total 2 3 2 2 5" xfId="18910"/>
    <cellStyle name="Grand Total 2 3 2 2 5 2" xfId="30848"/>
    <cellStyle name="Grand Total 2 3 2 2 6" xfId="11306"/>
    <cellStyle name="Grand Total 2 3 2 2 6 2" xfId="27002"/>
    <cellStyle name="Grand Total 2 3 2 2 7" xfId="30441"/>
    <cellStyle name="Grand Total 2 3 2 3" xfId="22202"/>
    <cellStyle name="Grand Total 2 3 2 4" xfId="28691"/>
    <cellStyle name="Grand Total 2 3 3" xfId="17987"/>
    <cellStyle name="Grand Total 2 3 3 2" xfId="11404"/>
    <cellStyle name="Grand Total 2 3 3 2 2" xfId="27006"/>
    <cellStyle name="Grand Total 2 3 3 3" xfId="11431"/>
    <cellStyle name="Grand Total 2 3 3 3 2" xfId="27009"/>
    <cellStyle name="Grand Total 2 3 3 4" xfId="11133"/>
    <cellStyle name="Grand Total 2 3 3 4 2" xfId="26996"/>
    <cellStyle name="Grand Total 2 3 3 5" xfId="11156"/>
    <cellStyle name="Grand Total 2 3 3 5 2" xfId="26997"/>
    <cellStyle name="Grand Total 2 3 3 6" xfId="20371"/>
    <cellStyle name="Grand Total 2 3 3 6 2" xfId="30878"/>
    <cellStyle name="Grand Total 2 3 3 7" xfId="30278"/>
    <cellStyle name="Grand Total 2 3 4" xfId="21010"/>
    <cellStyle name="Grand Total 2 3 5" xfId="26186"/>
    <cellStyle name="Grand Total 2 4" xfId="9322"/>
    <cellStyle name="Grand Total 2 4 2" xfId="14011"/>
    <cellStyle name="Grand Total 2 4 2 2" xfId="19465"/>
    <cellStyle name="Grand Total 2 4 2 2 2" xfId="30859"/>
    <cellStyle name="Grand Total 2 4 2 3" xfId="20373"/>
    <cellStyle name="Grand Total 2 4 2 3 2" xfId="30879"/>
    <cellStyle name="Grand Total 2 4 2 4" xfId="20688"/>
    <cellStyle name="Grand Total 2 4 2 4 2" xfId="30895"/>
    <cellStyle name="Grand Total 2 4 2 5" xfId="11982"/>
    <cellStyle name="Grand Total 2 4 2 5 2" xfId="27088"/>
    <cellStyle name="Grand Total 2 4 2 6" xfId="19347"/>
    <cellStyle name="Grand Total 2 4 2 6 2" xfId="30855"/>
    <cellStyle name="Grand Total 2 4 2 7" xfId="28072"/>
    <cellStyle name="Grand Total 2 4 3" xfId="18291"/>
    <cellStyle name="Grand Total 2 4 3 2" xfId="20458"/>
    <cellStyle name="Grand Total 2 4 3 2 2" xfId="30882"/>
    <cellStyle name="Grand Total 2 4 3 3" xfId="11429"/>
    <cellStyle name="Grand Total 2 4 3 3 2" xfId="27008"/>
    <cellStyle name="Grand Total 2 4 3 4" xfId="20760"/>
    <cellStyle name="Grand Total 2 4 3 4 2" xfId="30904"/>
    <cellStyle name="Grand Total 2 4 3 5" xfId="20808"/>
    <cellStyle name="Grand Total 2 4 3 5 2" xfId="30914"/>
    <cellStyle name="Grand Total 2 4 3 6" xfId="20848"/>
    <cellStyle name="Grand Total 2 4 3 6 2" xfId="30916"/>
    <cellStyle name="Grand Total 2 4 3 7" xfId="30434"/>
    <cellStyle name="Grand Total 2 4 4" xfId="21589"/>
    <cellStyle name="Grand Total 2 4 5" xfId="25567"/>
    <cellStyle name="Grand Total 2 5" xfId="17762"/>
    <cellStyle name="Grand Total 2 5 2" xfId="12332"/>
    <cellStyle name="Grand Total 2 5 2 2" xfId="27097"/>
    <cellStyle name="Grand Total 2 5 3" xfId="11941"/>
    <cellStyle name="Grand Total 2 5 3 2" xfId="27086"/>
    <cellStyle name="Grand Total 2 5 4" xfId="19175"/>
    <cellStyle name="Grand Total 2 5 4 2" xfId="30853"/>
    <cellStyle name="Grand Total 2 5 5" xfId="13422"/>
    <cellStyle name="Grand Total 2 5 5 2" xfId="27664"/>
    <cellStyle name="Grand Total 2 5 6" xfId="11178"/>
    <cellStyle name="Grand Total 2 5 6 2" xfId="26998"/>
    <cellStyle name="Grand Total 2 5 7" xfId="20935"/>
    <cellStyle name="Grand Total 2 5 8" xfId="30253"/>
    <cellStyle name="Grand Total 2 6" xfId="11814"/>
    <cellStyle name="Grand Total 2 6 2" xfId="27048"/>
    <cellStyle name="Grand Total 2 7" xfId="23819"/>
    <cellStyle name="Grand Total 2 7 2" xfId="33855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2 2" xfId="27101"/>
    <cellStyle name="Grand Total 3 2 2 2 3" xfId="19999"/>
    <cellStyle name="Grand Total 3 2 2 2 3 2" xfId="30870"/>
    <cellStyle name="Grand Total 3 2 2 2 4" xfId="20007"/>
    <cellStyle name="Grand Total 3 2 2 2 4 2" xfId="30872"/>
    <cellStyle name="Grand Total 3 2 2 2 5" xfId="19971"/>
    <cellStyle name="Grand Total 3 2 2 2 5 2" xfId="30867"/>
    <cellStyle name="Grand Total 3 2 2 2 6" xfId="12187"/>
    <cellStyle name="Grand Total 3 2 2 2 6 2" xfId="27093"/>
    <cellStyle name="Grand Total 3 2 2 2 7" xfId="30309"/>
    <cellStyle name="Grand Total 3 2 2 3" xfId="13571"/>
    <cellStyle name="Grand Total 3 2 2 3 2" xfId="27812"/>
    <cellStyle name="Grand Total 3 2 3" xfId="14674"/>
    <cellStyle name="Grand Total 3 2 3 2" xfId="18447"/>
    <cellStyle name="Grand Total 3 2 3 2 2" xfId="11788"/>
    <cellStyle name="Grand Total 3 2 3 2 2 2" xfId="27030"/>
    <cellStyle name="Grand Total 3 2 3 2 3" xfId="11909"/>
    <cellStyle name="Grand Total 3 2 3 2 3 2" xfId="27082"/>
    <cellStyle name="Grand Total 3 2 3 2 4" xfId="20771"/>
    <cellStyle name="Grand Total 3 2 3 2 4 2" xfId="30909"/>
    <cellStyle name="Grand Total 3 2 3 2 5" xfId="12488"/>
    <cellStyle name="Grand Total 3 2 3 2 5 2" xfId="27103"/>
    <cellStyle name="Grand Total 3 2 3 2 6" xfId="20841"/>
    <cellStyle name="Grand Total 3 2 3 2 6 2" xfId="30915"/>
    <cellStyle name="Grand Total 3 2 3 2 7" xfId="30575"/>
    <cellStyle name="Grand Total 3 2 3 3" xfId="28735"/>
    <cellStyle name="Grand Total 3 2 4" xfId="17985"/>
    <cellStyle name="Grand Total 3 2 4 2" xfId="11403"/>
    <cellStyle name="Grand Total 3 2 4 2 2" xfId="27005"/>
    <cellStyle name="Grand Total 3 2 4 3" xfId="20446"/>
    <cellStyle name="Grand Total 3 2 4 3 2" xfId="30881"/>
    <cellStyle name="Grand Total 3 2 4 4" xfId="11613"/>
    <cellStyle name="Grand Total 3 2 4 4 2" xfId="27023"/>
    <cellStyle name="Grand Total 3 2 4 5" xfId="20400"/>
    <cellStyle name="Grand Total 3 2 4 5 2" xfId="30880"/>
    <cellStyle name="Grand Total 3 2 4 6" xfId="12115"/>
    <cellStyle name="Grand Total 3 2 4 6 2" xfId="27091"/>
    <cellStyle name="Grand Total 3 2 4 7" xfId="30276"/>
    <cellStyle name="Grand Total 3 2 5" xfId="26230"/>
    <cellStyle name="Grand Total 3 3" xfId="9381"/>
    <cellStyle name="Grand Total 3 3 2" xfId="14037"/>
    <cellStyle name="Grand Total 3 3 2 2" xfId="18503"/>
    <cellStyle name="Grand Total 3 3 2 2 2" xfId="20648"/>
    <cellStyle name="Grand Total 3 3 2 2 2 2" xfId="30892"/>
    <cellStyle name="Grand Total 3 3 2 2 3" xfId="20706"/>
    <cellStyle name="Grand Total 3 3 2 2 3 2" xfId="30898"/>
    <cellStyle name="Grand Total 3 3 2 2 4" xfId="20775"/>
    <cellStyle name="Grand Total 3 3 2 2 4 2" xfId="30911"/>
    <cellStyle name="Grand Total 3 3 2 2 5" xfId="20496"/>
    <cellStyle name="Grand Total 3 3 2 2 5 2" xfId="30885"/>
    <cellStyle name="Grand Total 3 3 2 2 6" xfId="20861"/>
    <cellStyle name="Grand Total 3 3 2 2 6 2" xfId="30919"/>
    <cellStyle name="Grand Total 3 3 2 2 7" xfId="30630"/>
    <cellStyle name="Grand Total 3 3 2 3" xfId="28098"/>
    <cellStyle name="Grand Total 3 3 3" xfId="18004"/>
    <cellStyle name="Grand Total 3 3 3 2" xfId="12440"/>
    <cellStyle name="Grand Total 3 3 3 2 2" xfId="27098"/>
    <cellStyle name="Grand Total 3 3 3 3" xfId="20347"/>
    <cellStyle name="Grand Total 3 3 3 3 2" xfId="30877"/>
    <cellStyle name="Grand Total 3 3 3 4" xfId="11278"/>
    <cellStyle name="Grand Total 3 3 3 4 2" xfId="26999"/>
    <cellStyle name="Grand Total 3 3 3 5" xfId="20043"/>
    <cellStyle name="Grand Total 3 3 3 5 2" xfId="30876"/>
    <cellStyle name="Grand Total 3 3 3 6" xfId="12177"/>
    <cellStyle name="Grand Total 3 3 3 6 2" xfId="27092"/>
    <cellStyle name="Grand Total 3 3 3 7" xfId="30279"/>
    <cellStyle name="Grand Total 3 3 4" xfId="21616"/>
    <cellStyle name="Grand Total 3 3 5" xfId="25593"/>
    <cellStyle name="Grand Total 3 4" xfId="17765"/>
    <cellStyle name="Grand Total 3 4 2" xfId="11745"/>
    <cellStyle name="Grand Total 3 4 2 2" xfId="27029"/>
    <cellStyle name="Grand Total 3 4 3" xfId="19985"/>
    <cellStyle name="Grand Total 3 4 3 2" xfId="30869"/>
    <cellStyle name="Grand Total 3 4 4" xfId="11017"/>
    <cellStyle name="Grand Total 3 4 4 2" xfId="26994"/>
    <cellStyle name="Grand Total 3 4 5" xfId="19611"/>
    <cellStyle name="Grand Total 3 4 5 2" xfId="30861"/>
    <cellStyle name="Grand Total 3 4 6" xfId="19113"/>
    <cellStyle name="Grand Total 3 4 6 2" xfId="30852"/>
    <cellStyle name="Grand Total 3 4 7" xfId="20955"/>
    <cellStyle name="Grand Total 3 4 8" xfId="30255"/>
    <cellStyle name="Grand Total 3 5" xfId="12646"/>
    <cellStyle name="Grand Total 3 5 2" xfId="27130"/>
    <cellStyle name="Grand Total 3 6" xfId="23844"/>
    <cellStyle name="Grand Total 3 6 2" xfId="33880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2 2" xfId="30893"/>
    <cellStyle name="Grand Total 4 2 2 2 3" xfId="20709"/>
    <cellStyle name="Grand Total 4 2 2 2 3 2" xfId="30899"/>
    <cellStyle name="Grand Total 4 2 2 2 4" xfId="20776"/>
    <cellStyle name="Grand Total 4 2 2 2 4 2" xfId="30912"/>
    <cellStyle name="Grand Total 4 2 2 2 5" xfId="20854"/>
    <cellStyle name="Grand Total 4 2 2 2 5 2" xfId="30917"/>
    <cellStyle name="Grand Total 4 2 2 2 6" xfId="20862"/>
    <cellStyle name="Grand Total 4 2 2 2 6 2" xfId="30920"/>
    <cellStyle name="Grand Total 4 2 2 2 7" xfId="30638"/>
    <cellStyle name="Grand Total 4 2 2 3" xfId="28713"/>
    <cellStyle name="Grand Total 4 2 3" xfId="18014"/>
    <cellStyle name="Grand Total 4 2 3 2" xfId="12443"/>
    <cellStyle name="Grand Total 4 2 3 2 2" xfId="27099"/>
    <cellStyle name="Grand Total 4 2 3 3" xfId="19014"/>
    <cellStyle name="Grand Total 4 2 3 3 2" xfId="30849"/>
    <cellStyle name="Grand Total 4 2 3 4" xfId="20594"/>
    <cellStyle name="Grand Total 4 2 3 4 2" xfId="30890"/>
    <cellStyle name="Grand Total 4 2 3 5" xfId="19656"/>
    <cellStyle name="Grand Total 4 2 3 5 2" xfId="30862"/>
    <cellStyle name="Grand Total 4 2 3 6" xfId="11976"/>
    <cellStyle name="Grand Total 4 2 3 6 2" xfId="27087"/>
    <cellStyle name="Grand Total 4 2 3 7" xfId="30288"/>
    <cellStyle name="Grand Total 4 2 4" xfId="22176"/>
    <cellStyle name="Grand Total 4 2 5" xfId="26208"/>
    <cellStyle name="Grand Total 4 3" xfId="17975"/>
    <cellStyle name="Grand Total 4 3 2" xfId="11402"/>
    <cellStyle name="Grand Total 4 3 2 2" xfId="27004"/>
    <cellStyle name="Grand Total 4 3 3" xfId="12582"/>
    <cellStyle name="Grand Total 4 3 3 2" xfId="27127"/>
    <cellStyle name="Grand Total 4 3 4" xfId="20607"/>
    <cellStyle name="Grand Total 4 3 4 2" xfId="30891"/>
    <cellStyle name="Grand Total 4 3 5" xfId="19392"/>
    <cellStyle name="Grand Total 4 3 5 2" xfId="30856"/>
    <cellStyle name="Grand Total 4 3 6" xfId="11048"/>
    <cellStyle name="Grand Total 4 3 6 2" xfId="26995"/>
    <cellStyle name="Grand Total 4 3 7" xfId="20977"/>
    <cellStyle name="Grand Total 4 3 8" xfId="30269"/>
    <cellStyle name="Grand Total 4 4" xfId="12647"/>
    <cellStyle name="Grand Total 4 4 2" xfId="27131"/>
    <cellStyle name="Grand Total 4 5" xfId="24394"/>
    <cellStyle name="Grand Total 4 5 2" xfId="34430"/>
    <cellStyle name="Grand Total 5" xfId="9294"/>
    <cellStyle name="Grand Total 5 2" xfId="10851"/>
    <cellStyle name="Grand Total 5 2 2" xfId="18479"/>
    <cellStyle name="Grand Total 5 2 2 2" xfId="11793"/>
    <cellStyle name="Grand Total 5 2 2 2 2" xfId="27031"/>
    <cellStyle name="Grand Total 5 2 2 3" xfId="20698"/>
    <cellStyle name="Grand Total 5 2 2 3 2" xfId="30897"/>
    <cellStyle name="Grand Total 5 2 2 4" xfId="20773"/>
    <cellStyle name="Grand Total 5 2 2 4 2" xfId="30910"/>
    <cellStyle name="Grand Total 5 2 2 5" xfId="13313"/>
    <cellStyle name="Grand Total 5 2 2 5 2" xfId="27655"/>
    <cellStyle name="Grand Total 5 2 2 6" xfId="20859"/>
    <cellStyle name="Grand Total 5 2 2 6 2" xfId="30918"/>
    <cellStyle name="Grand Total 5 2 2 7" xfId="30607"/>
    <cellStyle name="Grand Total 5 2 3" xfId="13542"/>
    <cellStyle name="Grand Total 5 2 3 2" xfId="27783"/>
    <cellStyle name="Grand Total 5 3" xfId="13985"/>
    <cellStyle name="Grand Total 5 3 2" xfId="19460"/>
    <cellStyle name="Grand Total 5 3 2 2" xfId="30858"/>
    <cellStyle name="Grand Total 5 3 3" xfId="19435"/>
    <cellStyle name="Grand Total 5 3 3 2" xfId="30857"/>
    <cellStyle name="Grand Total 5 3 4" xfId="12241"/>
    <cellStyle name="Grand Total 5 3 4 2" xfId="27095"/>
    <cellStyle name="Grand Total 5 3 5" xfId="13412"/>
    <cellStyle name="Grand Total 5 3 5 2" xfId="27662"/>
    <cellStyle name="Grand Total 5 3 6" xfId="19724"/>
    <cellStyle name="Grand Total 5 3 6 2" xfId="30864"/>
    <cellStyle name="Grand Total 5 3 7" xfId="28046"/>
    <cellStyle name="Grand Total 5 4" xfId="17986"/>
    <cellStyle name="Grand Total 5 4 2" xfId="12758"/>
    <cellStyle name="Grand Total 5 4 2 2" xfId="27135"/>
    <cellStyle name="Grand Total 5 4 3" xfId="12581"/>
    <cellStyle name="Grand Total 5 4 3 2" xfId="27126"/>
    <cellStyle name="Grand Total 5 4 4" xfId="20008"/>
    <cellStyle name="Grand Total 5 4 4 2" xfId="30873"/>
    <cellStyle name="Grand Total 5 4 5" xfId="20712"/>
    <cellStyle name="Grand Total 5 4 5 2" xfId="30900"/>
    <cellStyle name="Grand Total 5 4 6" xfId="20543"/>
    <cellStyle name="Grand Total 5 4 6 2" xfId="30887"/>
    <cellStyle name="Grand Total 5 4 7" xfId="30277"/>
    <cellStyle name="Grand Total 5 5" xfId="25541"/>
    <cellStyle name="Grand Total 6" xfId="17628"/>
    <cellStyle name="Grand Total 6 2" xfId="12261"/>
    <cellStyle name="Grand Total 6 2 2" xfId="27096"/>
    <cellStyle name="Grand Total 6 3" xfId="12611"/>
    <cellStyle name="Grand Total 6 3 2" xfId="27128"/>
    <cellStyle name="Grand Total 6 4" xfId="20020"/>
    <cellStyle name="Grand Total 6 4 2" xfId="30875"/>
    <cellStyle name="Grand Total 6 5" xfId="12198"/>
    <cellStyle name="Grand Total 6 5 2" xfId="27094"/>
    <cellStyle name="Grand Total 6 6" xfId="20770"/>
    <cellStyle name="Grand Total 6 6 2" xfId="30908"/>
    <cellStyle name="Grand Total 6 7" xfId="20915"/>
    <cellStyle name="Grand Total 6 8" xfId="30251"/>
    <cellStyle name="Grand Total 7" xfId="11603"/>
    <cellStyle name="Grand Total 7 2" xfId="27022"/>
    <cellStyle name="Grand Total 8" xfId="23796"/>
    <cellStyle name="Grand Total 8 2" xfId="33832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 7" xfId="24863"/>
    <cellStyle name="Heading 1_Barclays International Qrtly" xfId="24757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 7" xfId="24864"/>
    <cellStyle name="Heading 2_Barclays International Qrtly" xfId="24758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 7" xfId="24865"/>
    <cellStyle name="Heading 3_Barclays International Qrtly" xfId="24759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 7" xfId="24866"/>
    <cellStyle name="Heading 4_Barclays International Qrtly" xfId="24760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" xfId="24652" builtinId="8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18" xfId="24867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1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 7" xfId="24868"/>
    <cellStyle name="Linked Cell_Barclays International Qrtly" xfId="24762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 8" xfId="24869"/>
    <cellStyle name="Neutral_Barclays International Qrtly" xfId="24763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10" xfId="2969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2 2 2" xfId="33359"/>
    <cellStyle name="Normal 11 3 2 3" xfId="29635"/>
    <cellStyle name="Normal 11 3 3" xfId="23322"/>
    <cellStyle name="Normal 11 3 3 2" xfId="33358"/>
    <cellStyle name="Normal 11 3 4" xfId="29634"/>
    <cellStyle name="Normal 11 4" xfId="16300"/>
    <cellStyle name="Normal 11 4 2" xfId="23324"/>
    <cellStyle name="Normal 11 4 2 2" xfId="33360"/>
    <cellStyle name="Normal 11 4 3" xfId="29636"/>
    <cellStyle name="Normal 11 5" xfId="16301"/>
    <cellStyle name="Normal 11 5 2" xfId="23325"/>
    <cellStyle name="Normal 11 5 2 2" xfId="33361"/>
    <cellStyle name="Normal 11 5 3" xfId="29637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5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2 2" xfId="24797"/>
    <cellStyle name="Normal 21 2 3" xfId="24960"/>
    <cellStyle name="Normal 21 3" xfId="7323"/>
    <cellStyle name="Normal 21 4" xfId="13658"/>
    <cellStyle name="Normal 21 4 2" xfId="24800"/>
    <cellStyle name="Normal 21 4 3" xfId="27831"/>
    <cellStyle name="Normal 21 5" xfId="13656"/>
    <cellStyle name="Normal 21 6" xfId="16302"/>
    <cellStyle name="Normal 21 6 2" xfId="23326"/>
    <cellStyle name="Normal 21 6 2 2" xfId="33362"/>
    <cellStyle name="Normal 21 6 3" xfId="29638"/>
    <cellStyle name="Normal 21 7" xfId="16303"/>
    <cellStyle name="Normal 21 7 2" xfId="23327"/>
    <cellStyle name="Normal 21 7 2 2" xfId="33363"/>
    <cellStyle name="Normal 21 7 3" xfId="29639"/>
    <cellStyle name="Normal 21 8" xfId="17257"/>
    <cellStyle name="Normal 21 9" xfId="24870"/>
    <cellStyle name="Normal 21_Barclays International Qrtly" xfId="24766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3" xfId="7325"/>
    <cellStyle name="Normal 22 4" xfId="13614"/>
    <cellStyle name="Normal 22 5" xfId="13699"/>
    <cellStyle name="Normal 22 6" xfId="24871"/>
    <cellStyle name="Normal 22_Barclays International Qrtly" xfId="24767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 7" xfId="24872"/>
    <cellStyle name="Normal 23_Barclays International Qrtly" xfId="24768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_Barclays International Qrtly" xfId="24769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3" xfId="13729"/>
    <cellStyle name="Normal 25 4" xfId="34623"/>
    <cellStyle name="Normal 25_Barclays International Qrtly" xfId="24770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 5" xfId="34624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 6" xfId="24873"/>
    <cellStyle name="Normal 27 7" xfId="34625"/>
    <cellStyle name="Normal 27_Barclays International Qrtly" xfId="24771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2 2 2" xfId="33364"/>
    <cellStyle name="Normal 296 10 2 2 3" xfId="29640"/>
    <cellStyle name="Normal 296 10 2 3" xfId="22992"/>
    <cellStyle name="Normal 296 10 2 3 2" xfId="33028"/>
    <cellStyle name="Normal 296 10 2 4" xfId="27949"/>
    <cellStyle name="Normal 296 10 3" xfId="15337"/>
    <cellStyle name="Normal 296 10 3 2" xfId="16305"/>
    <cellStyle name="Normal 296 10 3 2 2" xfId="23329"/>
    <cellStyle name="Normal 296 10 3 2 2 2" xfId="33365"/>
    <cellStyle name="Normal 296 10 3 2 3" xfId="29641"/>
    <cellStyle name="Normal 296 10 3 3" xfId="23142"/>
    <cellStyle name="Normal 296 10 3 3 2" xfId="33178"/>
    <cellStyle name="Normal 296 10 3 4" xfId="29398"/>
    <cellStyle name="Normal 296 10 4" xfId="16306"/>
    <cellStyle name="Normal 296 10 4 2" xfId="23330"/>
    <cellStyle name="Normal 296 10 4 2 2" xfId="33366"/>
    <cellStyle name="Normal 296 10 4 3" xfId="29642"/>
    <cellStyle name="Normal 296 10 5" xfId="13501"/>
    <cellStyle name="Normal 296 10 5 2" xfId="27742"/>
    <cellStyle name="Normal 296 10 6" xfId="22842"/>
    <cellStyle name="Normal 296 10 6 2" xfId="32878"/>
    <cellStyle name="Normal 296 10 7" xfId="26893"/>
    <cellStyle name="Normal 296 11" xfId="10900"/>
    <cellStyle name="Normal 296 11 2" xfId="13915"/>
    <cellStyle name="Normal 296 11 2 2" xfId="16307"/>
    <cellStyle name="Normal 296 11 2 2 2" xfId="23331"/>
    <cellStyle name="Normal 296 11 2 2 2 2" xfId="33367"/>
    <cellStyle name="Normal 296 11 2 2 3" xfId="29643"/>
    <cellStyle name="Normal 296 11 2 3" xfId="23019"/>
    <cellStyle name="Normal 296 11 2 3 2" xfId="33055"/>
    <cellStyle name="Normal 296 11 2 4" xfId="27976"/>
    <cellStyle name="Normal 296 11 3" xfId="15364"/>
    <cellStyle name="Normal 296 11 3 2" xfId="16308"/>
    <cellStyle name="Normal 296 11 3 2 2" xfId="23332"/>
    <cellStyle name="Normal 296 11 3 2 2 2" xfId="33368"/>
    <cellStyle name="Normal 296 11 3 2 3" xfId="29644"/>
    <cellStyle name="Normal 296 11 3 3" xfId="23169"/>
    <cellStyle name="Normal 296 11 3 3 2" xfId="33205"/>
    <cellStyle name="Normal 296 11 3 4" xfId="29425"/>
    <cellStyle name="Normal 296 11 4" xfId="16309"/>
    <cellStyle name="Normal 296 11 4 2" xfId="23333"/>
    <cellStyle name="Normal 296 11 4 2 2" xfId="33369"/>
    <cellStyle name="Normal 296 11 4 3" xfId="29645"/>
    <cellStyle name="Normal 296 11 5" xfId="13580"/>
    <cellStyle name="Normal 296 11 5 2" xfId="27821"/>
    <cellStyle name="Normal 296 11 6" xfId="22869"/>
    <cellStyle name="Normal 296 11 6 2" xfId="32905"/>
    <cellStyle name="Normal 296 11 7" xfId="26970"/>
    <cellStyle name="Normal 296 12" xfId="13776"/>
    <cellStyle name="Normal 296 12 2" xfId="13954"/>
    <cellStyle name="Normal 296 12 2 2" xfId="16310"/>
    <cellStyle name="Normal 296 12 2 2 2" xfId="23334"/>
    <cellStyle name="Normal 296 12 2 2 2 2" xfId="33370"/>
    <cellStyle name="Normal 296 12 2 2 3" xfId="29646"/>
    <cellStyle name="Normal 296 12 2 3" xfId="23058"/>
    <cellStyle name="Normal 296 12 2 3 2" xfId="33094"/>
    <cellStyle name="Normal 296 12 2 4" xfId="28015"/>
    <cellStyle name="Normal 296 12 3" xfId="15403"/>
    <cellStyle name="Normal 296 12 3 2" xfId="16311"/>
    <cellStyle name="Normal 296 12 3 2 2" xfId="23335"/>
    <cellStyle name="Normal 296 12 3 2 2 2" xfId="33371"/>
    <cellStyle name="Normal 296 12 3 2 3" xfId="29647"/>
    <cellStyle name="Normal 296 12 3 3" xfId="23208"/>
    <cellStyle name="Normal 296 12 3 3 2" xfId="33244"/>
    <cellStyle name="Normal 296 12 3 4" xfId="29464"/>
    <cellStyle name="Normal 296 12 4" xfId="16312"/>
    <cellStyle name="Normal 296 12 4 2" xfId="23336"/>
    <cellStyle name="Normal 296 12 4 2 2" xfId="33372"/>
    <cellStyle name="Normal 296 12 4 3" xfId="29648"/>
    <cellStyle name="Normal 296 12 5" xfId="22908"/>
    <cellStyle name="Normal 296 12 5 2" xfId="32944"/>
    <cellStyle name="Normal 296 12 6" xfId="27865"/>
    <cellStyle name="Normal 296 13" xfId="13808"/>
    <cellStyle name="Normal 296 13 2" xfId="16313"/>
    <cellStyle name="Normal 296 13 2 2" xfId="23337"/>
    <cellStyle name="Normal 296 13 2 2 2" xfId="33373"/>
    <cellStyle name="Normal 296 13 2 3" xfId="29649"/>
    <cellStyle name="Normal 296 13 3" xfId="22912"/>
    <cellStyle name="Normal 296 13 3 2" xfId="32948"/>
    <cellStyle name="Normal 296 13 4" xfId="27869"/>
    <cellStyle name="Normal 296 14" xfId="13958"/>
    <cellStyle name="Normal 296 14 2" xfId="16314"/>
    <cellStyle name="Normal 296 14 2 2" xfId="23338"/>
    <cellStyle name="Normal 296 14 2 2 2" xfId="33374"/>
    <cellStyle name="Normal 296 14 2 3" xfId="29650"/>
    <cellStyle name="Normal 296 14 3" xfId="23062"/>
    <cellStyle name="Normal 296 14 3 2" xfId="33098"/>
    <cellStyle name="Normal 296 14 4" xfId="28019"/>
    <cellStyle name="Normal 296 15" xfId="15412"/>
    <cellStyle name="Normal 296 15 2" xfId="16315"/>
    <cellStyle name="Normal 296 15 2 2" xfId="23339"/>
    <cellStyle name="Normal 296 15 2 2 2" xfId="33375"/>
    <cellStyle name="Normal 296 15 2 3" xfId="29651"/>
    <cellStyle name="Normal 296 15 3" xfId="23217"/>
    <cellStyle name="Normal 296 15 3 2" xfId="33253"/>
    <cellStyle name="Normal 296 15 4" xfId="29473"/>
    <cellStyle name="Normal 296 16" xfId="15413"/>
    <cellStyle name="Normal 296 16 2" xfId="16316"/>
    <cellStyle name="Normal 296 16 2 2" xfId="23340"/>
    <cellStyle name="Normal 296 16 2 2 2" xfId="33376"/>
    <cellStyle name="Normal 296 16 2 3" xfId="29652"/>
    <cellStyle name="Normal 296 16 3" xfId="23218"/>
    <cellStyle name="Normal 296 16 3 2" xfId="33254"/>
    <cellStyle name="Normal 296 16 4" xfId="29474"/>
    <cellStyle name="Normal 296 17" xfId="15419"/>
    <cellStyle name="Normal 296 17 2" xfId="16317"/>
    <cellStyle name="Normal 296 17 2 2" xfId="23341"/>
    <cellStyle name="Normal 296 17 2 2 2" xfId="33377"/>
    <cellStyle name="Normal 296 17 2 3" xfId="29653"/>
    <cellStyle name="Normal 296 17 3" xfId="23224"/>
    <cellStyle name="Normal 296 17 3 2" xfId="33260"/>
    <cellStyle name="Normal 296 17 4" xfId="29480"/>
    <cellStyle name="Normal 296 18" xfId="15436"/>
    <cellStyle name="Normal 296 18 2" xfId="16318"/>
    <cellStyle name="Normal 296 18 2 2" xfId="23342"/>
    <cellStyle name="Normal 296 18 2 2 2" xfId="33378"/>
    <cellStyle name="Normal 296 18 2 3" xfId="29654"/>
    <cellStyle name="Normal 296 18 3" xfId="23229"/>
    <cellStyle name="Normal 296 18 3 2" xfId="33265"/>
    <cellStyle name="Normal 296 18 4" xfId="29497"/>
    <cellStyle name="Normal 296 19" xfId="15452"/>
    <cellStyle name="Normal 296 19 2" xfId="16319"/>
    <cellStyle name="Normal 296 19 2 2" xfId="23343"/>
    <cellStyle name="Normal 296 19 2 2 2" xfId="33379"/>
    <cellStyle name="Normal 296 19 2 3" xfId="29655"/>
    <cellStyle name="Normal 296 19 3" xfId="23237"/>
    <cellStyle name="Normal 296 19 3 2" xfId="33273"/>
    <cellStyle name="Normal 296 19 4" xfId="29513"/>
    <cellStyle name="Normal 296 2" xfId="9252"/>
    <cellStyle name="Normal 296 2 10" xfId="13812"/>
    <cellStyle name="Normal 296 2 10 2" xfId="16320"/>
    <cellStyle name="Normal 296 2 10 2 2" xfId="23344"/>
    <cellStyle name="Normal 296 2 10 2 2 2" xfId="33380"/>
    <cellStyle name="Normal 296 2 10 2 3" xfId="29656"/>
    <cellStyle name="Normal 296 2 10 3" xfId="22916"/>
    <cellStyle name="Normal 296 2 10 3 2" xfId="32952"/>
    <cellStyle name="Normal 296 2 10 4" xfId="27873"/>
    <cellStyle name="Normal 296 2 11" xfId="13962"/>
    <cellStyle name="Normal 296 2 11 2" xfId="16321"/>
    <cellStyle name="Normal 296 2 11 2 2" xfId="23345"/>
    <cellStyle name="Normal 296 2 11 2 2 2" xfId="33381"/>
    <cellStyle name="Normal 296 2 11 2 3" xfId="29657"/>
    <cellStyle name="Normal 296 2 11 3" xfId="23066"/>
    <cellStyle name="Normal 296 2 11 3 2" xfId="33102"/>
    <cellStyle name="Normal 296 2 11 4" xfId="28023"/>
    <cellStyle name="Normal 296 2 12" xfId="15408"/>
    <cellStyle name="Normal 296 2 12 2" xfId="16322"/>
    <cellStyle name="Normal 296 2 12 2 2" xfId="23346"/>
    <cellStyle name="Normal 296 2 12 2 2 2" xfId="33382"/>
    <cellStyle name="Normal 296 2 12 2 3" xfId="29658"/>
    <cellStyle name="Normal 296 2 12 3" xfId="23213"/>
    <cellStyle name="Normal 296 2 12 3 2" xfId="33249"/>
    <cellStyle name="Normal 296 2 12 4" xfId="29469"/>
    <cellStyle name="Normal 296 2 13" xfId="15416"/>
    <cellStyle name="Normal 296 2 13 2" xfId="16323"/>
    <cellStyle name="Normal 296 2 13 2 2" xfId="23347"/>
    <cellStyle name="Normal 296 2 13 2 2 2" xfId="33383"/>
    <cellStyle name="Normal 296 2 13 2 3" xfId="29659"/>
    <cellStyle name="Normal 296 2 13 3" xfId="23221"/>
    <cellStyle name="Normal 296 2 13 3 2" xfId="33257"/>
    <cellStyle name="Normal 296 2 13 4" xfId="29477"/>
    <cellStyle name="Normal 296 2 14" xfId="15434"/>
    <cellStyle name="Normal 296 2 14 2" xfId="16324"/>
    <cellStyle name="Normal 296 2 14 2 2" xfId="23348"/>
    <cellStyle name="Normal 296 2 14 2 2 2" xfId="33384"/>
    <cellStyle name="Normal 296 2 14 2 3" xfId="29660"/>
    <cellStyle name="Normal 296 2 14 3" xfId="23228"/>
    <cellStyle name="Normal 296 2 14 3 2" xfId="33264"/>
    <cellStyle name="Normal 296 2 14 4" xfId="29495"/>
    <cellStyle name="Normal 296 2 15" xfId="15455"/>
    <cellStyle name="Normal 296 2 15 2" xfId="16325"/>
    <cellStyle name="Normal 296 2 15 2 2" xfId="23349"/>
    <cellStyle name="Normal 296 2 15 2 2 2" xfId="33385"/>
    <cellStyle name="Normal 296 2 15 2 3" xfId="29661"/>
    <cellStyle name="Normal 296 2 15 3" xfId="23239"/>
    <cellStyle name="Normal 296 2 15 3 2" xfId="33275"/>
    <cellStyle name="Normal 296 2 15 4" xfId="29516"/>
    <cellStyle name="Normal 296 2 16" xfId="15464"/>
    <cellStyle name="Normal 296 2 16 2" xfId="16326"/>
    <cellStyle name="Normal 296 2 16 2 2" xfId="23350"/>
    <cellStyle name="Normal 296 2 16 2 2 2" xfId="33386"/>
    <cellStyle name="Normal 296 2 16 2 3" xfId="29662"/>
    <cellStyle name="Normal 296 2 16 3" xfId="23243"/>
    <cellStyle name="Normal 296 2 16 3 2" xfId="33279"/>
    <cellStyle name="Normal 296 2 16 4" xfId="29525"/>
    <cellStyle name="Normal 296 2 17" xfId="16327"/>
    <cellStyle name="Normal 296 2 17 2" xfId="23351"/>
    <cellStyle name="Normal 296 2 17 2 2" xfId="33387"/>
    <cellStyle name="Normal 296 2 17 3" xfId="29663"/>
    <cellStyle name="Normal 296 2 18" xfId="17789"/>
    <cellStyle name="Normal 296 2 18 2" xfId="23752"/>
    <cellStyle name="Normal 296 2 18 2 2" xfId="33788"/>
    <cellStyle name="Normal 296 2 18 3" xfId="30260"/>
    <cellStyle name="Normal 296 2 19" xfId="18286"/>
    <cellStyle name="Normal 296 2 19 2" xfId="23759"/>
    <cellStyle name="Normal 296 2 19 2 2" xfId="33795"/>
    <cellStyle name="Normal 296 2 19 3" xfId="30431"/>
    <cellStyle name="Normal 296 2 2" xfId="10662"/>
    <cellStyle name="Normal 296 2 2 10" xfId="22213"/>
    <cellStyle name="Normal 296 2 2 10 2" xfId="32250"/>
    <cellStyle name="Normal 296 2 2 11" xfId="26785"/>
    <cellStyle name="Normal 296 2 2 2" xfId="10730"/>
    <cellStyle name="Normal 296 2 2 2 2" xfId="13854"/>
    <cellStyle name="Normal 296 2 2 2 2 2" xfId="16328"/>
    <cellStyle name="Normal 296 2 2 2 2 2 2" xfId="23352"/>
    <cellStyle name="Normal 296 2 2 2 2 2 2 2" xfId="33388"/>
    <cellStyle name="Normal 296 2 2 2 2 2 3" xfId="29664"/>
    <cellStyle name="Normal 296 2 2 2 2 3" xfId="22958"/>
    <cellStyle name="Normal 296 2 2 2 2 3 2" xfId="32994"/>
    <cellStyle name="Normal 296 2 2 2 2 4" xfId="27915"/>
    <cellStyle name="Normal 296 2 2 2 3" xfId="15261"/>
    <cellStyle name="Normal 296 2 2 2 3 2" xfId="16329"/>
    <cellStyle name="Normal 296 2 2 2 3 2 2" xfId="23353"/>
    <cellStyle name="Normal 296 2 2 2 3 2 2 2" xfId="33389"/>
    <cellStyle name="Normal 296 2 2 2 3 2 3" xfId="29665"/>
    <cellStyle name="Normal 296 2 2 2 3 3" xfId="23108"/>
    <cellStyle name="Normal 296 2 2 2 3 3 2" xfId="33144"/>
    <cellStyle name="Normal 296 2 2 2 3 4" xfId="29322"/>
    <cellStyle name="Normal 296 2 2 2 4" xfId="16330"/>
    <cellStyle name="Normal 296 2 2 2 4 2" xfId="23354"/>
    <cellStyle name="Normal 296 2 2 2 4 2 2" xfId="33390"/>
    <cellStyle name="Normal 296 2 2 2 4 3" xfId="29666"/>
    <cellStyle name="Normal 296 2 2 2 5" xfId="18328"/>
    <cellStyle name="Normal 296 2 2 2 5 2" xfId="23777"/>
    <cellStyle name="Normal 296 2 2 2 5 2 2" xfId="33813"/>
    <cellStyle name="Normal 296 2 2 2 5 3" xfId="30456"/>
    <cellStyle name="Normal 296 2 2 2 6" xfId="13467"/>
    <cellStyle name="Normal 296 2 2 2 6 2" xfId="27708"/>
    <cellStyle name="Normal 296 2 2 2 7" xfId="22779"/>
    <cellStyle name="Normal 296 2 2 2 7 2" xfId="32815"/>
    <cellStyle name="Normal 296 2 2 2 8" xfId="26817"/>
    <cellStyle name="Normal 296 2 2 3" xfId="10793"/>
    <cellStyle name="Normal 296 2 2 3 2" xfId="13878"/>
    <cellStyle name="Normal 296 2 2 3 2 2" xfId="16331"/>
    <cellStyle name="Normal 296 2 2 3 2 2 2" xfId="23355"/>
    <cellStyle name="Normal 296 2 2 3 2 2 2 2" xfId="33391"/>
    <cellStyle name="Normal 296 2 2 3 2 2 3" xfId="29667"/>
    <cellStyle name="Normal 296 2 2 3 2 3" xfId="22982"/>
    <cellStyle name="Normal 296 2 2 3 2 3 2" xfId="33018"/>
    <cellStyle name="Normal 296 2 2 3 2 4" xfId="27939"/>
    <cellStyle name="Normal 296 2 2 3 3" xfId="15323"/>
    <cellStyle name="Normal 296 2 2 3 3 2" xfId="16332"/>
    <cellStyle name="Normal 296 2 2 3 3 2 2" xfId="23356"/>
    <cellStyle name="Normal 296 2 2 3 3 2 2 2" xfId="33392"/>
    <cellStyle name="Normal 296 2 2 3 3 2 3" xfId="29668"/>
    <cellStyle name="Normal 296 2 2 3 3 3" xfId="23132"/>
    <cellStyle name="Normal 296 2 2 3 3 3 2" xfId="33168"/>
    <cellStyle name="Normal 296 2 2 3 3 4" xfId="29384"/>
    <cellStyle name="Normal 296 2 2 3 4" xfId="16333"/>
    <cellStyle name="Normal 296 2 2 3 4 2" xfId="23357"/>
    <cellStyle name="Normal 296 2 2 3 4 2 2" xfId="33393"/>
    <cellStyle name="Normal 296 2 2 3 4 3" xfId="29669"/>
    <cellStyle name="Normal 296 2 2 3 5" xfId="13491"/>
    <cellStyle name="Normal 296 2 2 3 5 2" xfId="27732"/>
    <cellStyle name="Normal 296 2 2 3 6" xfId="22832"/>
    <cellStyle name="Normal 296 2 2 3 6 2" xfId="32868"/>
    <cellStyle name="Normal 296 2 2 3 7" xfId="26879"/>
    <cellStyle name="Normal 296 2 2 4" xfId="10821"/>
    <cellStyle name="Normal 296 2 2 4 2" xfId="13902"/>
    <cellStyle name="Normal 296 2 2 4 2 2" xfId="16334"/>
    <cellStyle name="Normal 296 2 2 4 2 2 2" xfId="23358"/>
    <cellStyle name="Normal 296 2 2 4 2 2 2 2" xfId="33394"/>
    <cellStyle name="Normal 296 2 2 4 2 2 3" xfId="29670"/>
    <cellStyle name="Normal 296 2 2 4 2 3" xfId="23006"/>
    <cellStyle name="Normal 296 2 2 4 2 3 2" xfId="33042"/>
    <cellStyle name="Normal 296 2 2 4 2 4" xfId="27963"/>
    <cellStyle name="Normal 296 2 2 4 3" xfId="15351"/>
    <cellStyle name="Normal 296 2 2 4 3 2" xfId="16335"/>
    <cellStyle name="Normal 296 2 2 4 3 2 2" xfId="23359"/>
    <cellStyle name="Normal 296 2 2 4 3 2 2 2" xfId="33395"/>
    <cellStyle name="Normal 296 2 2 4 3 2 3" xfId="29671"/>
    <cellStyle name="Normal 296 2 2 4 3 3" xfId="23156"/>
    <cellStyle name="Normal 296 2 2 4 3 3 2" xfId="33192"/>
    <cellStyle name="Normal 296 2 2 4 3 4" xfId="29412"/>
    <cellStyle name="Normal 296 2 2 4 4" xfId="16336"/>
    <cellStyle name="Normal 296 2 2 4 4 2" xfId="23360"/>
    <cellStyle name="Normal 296 2 2 4 4 2 2" xfId="33396"/>
    <cellStyle name="Normal 296 2 2 4 4 3" xfId="29672"/>
    <cellStyle name="Normal 296 2 2 4 5" xfId="13515"/>
    <cellStyle name="Normal 296 2 2 4 5 2" xfId="27756"/>
    <cellStyle name="Normal 296 2 2 4 6" xfId="22856"/>
    <cellStyle name="Normal 296 2 2 4 6 2" xfId="32892"/>
    <cellStyle name="Normal 296 2 2 4 7" xfId="26907"/>
    <cellStyle name="Normal 296 2 2 5" xfId="13830"/>
    <cellStyle name="Normal 296 2 2 5 2" xfId="16337"/>
    <cellStyle name="Normal 296 2 2 5 2 2" xfId="23361"/>
    <cellStyle name="Normal 296 2 2 5 2 2 2" xfId="33397"/>
    <cellStyle name="Normal 296 2 2 5 2 3" xfId="29673"/>
    <cellStyle name="Normal 296 2 2 5 3" xfId="22934"/>
    <cellStyle name="Normal 296 2 2 5 3 2" xfId="32970"/>
    <cellStyle name="Normal 296 2 2 5 4" xfId="27891"/>
    <cellStyle name="Normal 296 2 2 6" xfId="15229"/>
    <cellStyle name="Normal 296 2 2 6 2" xfId="16338"/>
    <cellStyle name="Normal 296 2 2 6 2 2" xfId="23362"/>
    <cellStyle name="Normal 296 2 2 6 2 2 2" xfId="33398"/>
    <cellStyle name="Normal 296 2 2 6 2 3" xfId="29674"/>
    <cellStyle name="Normal 296 2 2 6 3" xfId="23084"/>
    <cellStyle name="Normal 296 2 2 6 3 2" xfId="33120"/>
    <cellStyle name="Normal 296 2 2 6 4" xfId="29290"/>
    <cellStyle name="Normal 296 2 2 7" xfId="16339"/>
    <cellStyle name="Normal 296 2 2 7 2" xfId="23363"/>
    <cellStyle name="Normal 296 2 2 7 2 2" xfId="33399"/>
    <cellStyle name="Normal 296 2 2 7 3" xfId="29675"/>
    <cellStyle name="Normal 296 2 2 8" xfId="18300"/>
    <cellStyle name="Normal 296 2 2 8 2" xfId="23765"/>
    <cellStyle name="Normal 296 2 2 8 2 2" xfId="33801"/>
    <cellStyle name="Normal 296 2 2 8 3" xfId="30443"/>
    <cellStyle name="Normal 296 2 2 9" xfId="13443"/>
    <cellStyle name="Normal 296 2 2 9 2" xfId="27684"/>
    <cellStyle name="Normal 296 2 20" xfId="13425"/>
    <cellStyle name="Normal 296 2 20 2" xfId="24428"/>
    <cellStyle name="Normal 296 2 20 2 2" xfId="34464"/>
    <cellStyle name="Normal 296 2 20 3" xfId="27666"/>
    <cellStyle name="Normal 296 2 21" xfId="21026"/>
    <cellStyle name="Normal 296 2 21 2" xfId="31073"/>
    <cellStyle name="Normal 296 2 22" xfId="25514"/>
    <cellStyle name="Normal 296 2 3" xfId="10668"/>
    <cellStyle name="Normal 296 2 3 10" xfId="22773"/>
    <cellStyle name="Normal 296 2 3 10 2" xfId="32809"/>
    <cellStyle name="Normal 296 2 3 11" xfId="26791"/>
    <cellStyle name="Normal 296 2 3 2" xfId="10736"/>
    <cellStyle name="Normal 296 2 3 2 2" xfId="13860"/>
    <cellStyle name="Normal 296 2 3 2 2 2" xfId="16340"/>
    <cellStyle name="Normal 296 2 3 2 2 2 2" xfId="23364"/>
    <cellStyle name="Normal 296 2 3 2 2 2 2 2" xfId="33400"/>
    <cellStyle name="Normal 296 2 3 2 2 2 3" xfId="29676"/>
    <cellStyle name="Normal 296 2 3 2 2 3" xfId="22964"/>
    <cellStyle name="Normal 296 2 3 2 2 3 2" xfId="33000"/>
    <cellStyle name="Normal 296 2 3 2 2 4" xfId="27921"/>
    <cellStyle name="Normal 296 2 3 2 3" xfId="15267"/>
    <cellStyle name="Normal 296 2 3 2 3 2" xfId="16341"/>
    <cellStyle name="Normal 296 2 3 2 3 2 2" xfId="23365"/>
    <cellStyle name="Normal 296 2 3 2 3 2 2 2" xfId="33401"/>
    <cellStyle name="Normal 296 2 3 2 3 2 3" xfId="29677"/>
    <cellStyle name="Normal 296 2 3 2 3 3" xfId="23114"/>
    <cellStyle name="Normal 296 2 3 2 3 3 2" xfId="33150"/>
    <cellStyle name="Normal 296 2 3 2 3 4" xfId="29328"/>
    <cellStyle name="Normal 296 2 3 2 4" xfId="16342"/>
    <cellStyle name="Normal 296 2 3 2 4 2" xfId="23366"/>
    <cellStyle name="Normal 296 2 3 2 4 2 2" xfId="33402"/>
    <cellStyle name="Normal 296 2 3 2 4 3" xfId="29678"/>
    <cellStyle name="Normal 296 2 3 2 5" xfId="13473"/>
    <cellStyle name="Normal 296 2 3 2 5 2" xfId="27714"/>
    <cellStyle name="Normal 296 2 3 2 6" xfId="22814"/>
    <cellStyle name="Normal 296 2 3 2 6 2" xfId="32850"/>
    <cellStyle name="Normal 296 2 3 2 7" xfId="26823"/>
    <cellStyle name="Normal 296 2 3 3" xfId="10799"/>
    <cellStyle name="Normal 296 2 3 3 2" xfId="13884"/>
    <cellStyle name="Normal 296 2 3 3 2 2" xfId="16343"/>
    <cellStyle name="Normal 296 2 3 3 2 2 2" xfId="23367"/>
    <cellStyle name="Normal 296 2 3 3 2 2 2 2" xfId="33403"/>
    <cellStyle name="Normal 296 2 3 3 2 2 3" xfId="29679"/>
    <cellStyle name="Normal 296 2 3 3 2 3" xfId="22988"/>
    <cellStyle name="Normal 296 2 3 3 2 3 2" xfId="33024"/>
    <cellStyle name="Normal 296 2 3 3 2 4" xfId="27945"/>
    <cellStyle name="Normal 296 2 3 3 3" xfId="15329"/>
    <cellStyle name="Normal 296 2 3 3 3 2" xfId="16344"/>
    <cellStyle name="Normal 296 2 3 3 3 2 2" xfId="23368"/>
    <cellStyle name="Normal 296 2 3 3 3 2 2 2" xfId="33404"/>
    <cellStyle name="Normal 296 2 3 3 3 2 3" xfId="29680"/>
    <cellStyle name="Normal 296 2 3 3 3 3" xfId="23138"/>
    <cellStyle name="Normal 296 2 3 3 3 3 2" xfId="33174"/>
    <cellStyle name="Normal 296 2 3 3 3 4" xfId="29390"/>
    <cellStyle name="Normal 296 2 3 3 4" xfId="16345"/>
    <cellStyle name="Normal 296 2 3 3 4 2" xfId="23369"/>
    <cellStyle name="Normal 296 2 3 3 4 2 2" xfId="33405"/>
    <cellStyle name="Normal 296 2 3 3 4 3" xfId="29681"/>
    <cellStyle name="Normal 296 2 3 3 5" xfId="13497"/>
    <cellStyle name="Normal 296 2 3 3 5 2" xfId="27738"/>
    <cellStyle name="Normal 296 2 3 3 6" xfId="22838"/>
    <cellStyle name="Normal 296 2 3 3 6 2" xfId="32874"/>
    <cellStyle name="Normal 296 2 3 3 7" xfId="26885"/>
    <cellStyle name="Normal 296 2 3 4" xfId="10827"/>
    <cellStyle name="Normal 296 2 3 4 2" xfId="13908"/>
    <cellStyle name="Normal 296 2 3 4 2 2" xfId="16346"/>
    <cellStyle name="Normal 296 2 3 4 2 2 2" xfId="23370"/>
    <cellStyle name="Normal 296 2 3 4 2 2 2 2" xfId="33406"/>
    <cellStyle name="Normal 296 2 3 4 2 2 3" xfId="29682"/>
    <cellStyle name="Normal 296 2 3 4 2 3" xfId="23012"/>
    <cellStyle name="Normal 296 2 3 4 2 3 2" xfId="33048"/>
    <cellStyle name="Normal 296 2 3 4 2 4" xfId="27969"/>
    <cellStyle name="Normal 296 2 3 4 3" xfId="15357"/>
    <cellStyle name="Normal 296 2 3 4 3 2" xfId="16347"/>
    <cellStyle name="Normal 296 2 3 4 3 2 2" xfId="23371"/>
    <cellStyle name="Normal 296 2 3 4 3 2 2 2" xfId="33407"/>
    <cellStyle name="Normal 296 2 3 4 3 2 3" xfId="29683"/>
    <cellStyle name="Normal 296 2 3 4 3 3" xfId="23162"/>
    <cellStyle name="Normal 296 2 3 4 3 3 2" xfId="33198"/>
    <cellStyle name="Normal 296 2 3 4 3 4" xfId="29418"/>
    <cellStyle name="Normal 296 2 3 4 4" xfId="16348"/>
    <cellStyle name="Normal 296 2 3 4 4 2" xfId="23372"/>
    <cellStyle name="Normal 296 2 3 4 4 2 2" xfId="33408"/>
    <cellStyle name="Normal 296 2 3 4 4 3" xfId="29684"/>
    <cellStyle name="Normal 296 2 3 4 5" xfId="13521"/>
    <cellStyle name="Normal 296 2 3 4 5 2" xfId="27762"/>
    <cellStyle name="Normal 296 2 3 4 6" xfId="22862"/>
    <cellStyle name="Normal 296 2 3 4 6 2" xfId="32898"/>
    <cellStyle name="Normal 296 2 3 4 7" xfId="26913"/>
    <cellStyle name="Normal 296 2 3 5" xfId="13836"/>
    <cellStyle name="Normal 296 2 3 5 2" xfId="16349"/>
    <cellStyle name="Normal 296 2 3 5 2 2" xfId="23373"/>
    <cellStyle name="Normal 296 2 3 5 2 2 2" xfId="33409"/>
    <cellStyle name="Normal 296 2 3 5 2 3" xfId="29685"/>
    <cellStyle name="Normal 296 2 3 5 3" xfId="22940"/>
    <cellStyle name="Normal 296 2 3 5 3 2" xfId="32976"/>
    <cellStyle name="Normal 296 2 3 5 4" xfId="27897"/>
    <cellStyle name="Normal 296 2 3 6" xfId="15235"/>
    <cellStyle name="Normal 296 2 3 6 2" xfId="16350"/>
    <cellStyle name="Normal 296 2 3 6 2 2" xfId="23374"/>
    <cellStyle name="Normal 296 2 3 6 2 2 2" xfId="33410"/>
    <cellStyle name="Normal 296 2 3 6 2 3" xfId="29686"/>
    <cellStyle name="Normal 296 2 3 6 3" xfId="23090"/>
    <cellStyle name="Normal 296 2 3 6 3 2" xfId="33126"/>
    <cellStyle name="Normal 296 2 3 6 4" xfId="29296"/>
    <cellStyle name="Normal 296 2 3 7" xfId="16351"/>
    <cellStyle name="Normal 296 2 3 7 2" xfId="23375"/>
    <cellStyle name="Normal 296 2 3 7 2 2" xfId="33411"/>
    <cellStyle name="Normal 296 2 3 7 3" xfId="29687"/>
    <cellStyle name="Normal 296 2 3 8" xfId="18322"/>
    <cellStyle name="Normal 296 2 3 8 2" xfId="23771"/>
    <cellStyle name="Normal 296 2 3 8 2 2" xfId="33807"/>
    <cellStyle name="Normal 296 2 3 8 3" xfId="30450"/>
    <cellStyle name="Normal 296 2 3 9" xfId="13449"/>
    <cellStyle name="Normal 296 2 3 9 2" xfId="27690"/>
    <cellStyle name="Normal 296 2 4" xfId="10113"/>
    <cellStyle name="Normal 296 2 4 2" xfId="13822"/>
    <cellStyle name="Normal 296 2 4 2 2" xfId="16352"/>
    <cellStyle name="Normal 296 2 4 2 2 2" xfId="23376"/>
    <cellStyle name="Normal 296 2 4 2 2 2 2" xfId="33412"/>
    <cellStyle name="Normal 296 2 4 2 2 3" xfId="29688"/>
    <cellStyle name="Normal 296 2 4 2 3" xfId="22926"/>
    <cellStyle name="Normal 296 2 4 2 3 2" xfId="32962"/>
    <cellStyle name="Normal 296 2 4 2 4" xfId="27883"/>
    <cellStyle name="Normal 296 2 4 3" xfId="14681"/>
    <cellStyle name="Normal 296 2 4 3 2" xfId="16353"/>
    <cellStyle name="Normal 296 2 4 3 2 2" xfId="23377"/>
    <cellStyle name="Normal 296 2 4 3 2 2 2" xfId="33413"/>
    <cellStyle name="Normal 296 2 4 3 2 3" xfId="29689"/>
    <cellStyle name="Normal 296 2 4 3 3" xfId="23076"/>
    <cellStyle name="Normal 296 2 4 3 3 2" xfId="33112"/>
    <cellStyle name="Normal 296 2 4 3 4" xfId="28742"/>
    <cellStyle name="Normal 296 2 4 4" xfId="16354"/>
    <cellStyle name="Normal 296 2 4 4 2" xfId="23378"/>
    <cellStyle name="Normal 296 2 4 4 2 2" xfId="33414"/>
    <cellStyle name="Normal 296 2 4 4 3" xfId="29690"/>
    <cellStyle name="Normal 296 2 4 5" xfId="13435"/>
    <cellStyle name="Normal 296 2 4 5 2" xfId="27676"/>
    <cellStyle name="Normal 296 2 4 6" xfId="22791"/>
    <cellStyle name="Normal 296 2 4 6 2" xfId="32827"/>
    <cellStyle name="Normal 296 2 4 7" xfId="26237"/>
    <cellStyle name="Normal 296 2 5" xfId="10716"/>
    <cellStyle name="Normal 296 2 5 2" xfId="13846"/>
    <cellStyle name="Normal 296 2 5 2 2" xfId="16355"/>
    <cellStyle name="Normal 296 2 5 2 2 2" xfId="23379"/>
    <cellStyle name="Normal 296 2 5 2 2 2 2" xfId="33415"/>
    <cellStyle name="Normal 296 2 5 2 2 3" xfId="29691"/>
    <cellStyle name="Normal 296 2 5 2 3" xfId="22950"/>
    <cellStyle name="Normal 296 2 5 2 3 2" xfId="32986"/>
    <cellStyle name="Normal 296 2 5 2 4" xfId="27907"/>
    <cellStyle name="Normal 296 2 5 3" xfId="15251"/>
    <cellStyle name="Normal 296 2 5 3 2" xfId="16356"/>
    <cellStyle name="Normal 296 2 5 3 2 2" xfId="23380"/>
    <cellStyle name="Normal 296 2 5 3 2 2 2" xfId="33416"/>
    <cellStyle name="Normal 296 2 5 3 2 3" xfId="29692"/>
    <cellStyle name="Normal 296 2 5 3 3" xfId="23100"/>
    <cellStyle name="Normal 296 2 5 3 3 2" xfId="33136"/>
    <cellStyle name="Normal 296 2 5 3 4" xfId="29312"/>
    <cellStyle name="Normal 296 2 5 4" xfId="16357"/>
    <cellStyle name="Normal 296 2 5 4 2" xfId="23381"/>
    <cellStyle name="Normal 296 2 5 4 2 2" xfId="33417"/>
    <cellStyle name="Normal 296 2 5 4 3" xfId="29693"/>
    <cellStyle name="Normal 296 2 5 5" xfId="13459"/>
    <cellStyle name="Normal 296 2 5 5 2" xfId="27700"/>
    <cellStyle name="Normal 296 2 5 6" xfId="22803"/>
    <cellStyle name="Normal 296 2 5 6 2" xfId="32839"/>
    <cellStyle name="Normal 296 2 5 7" xfId="26807"/>
    <cellStyle name="Normal 296 2 6" xfId="10784"/>
    <cellStyle name="Normal 296 2 6 2" xfId="13870"/>
    <cellStyle name="Normal 296 2 6 2 2" xfId="16358"/>
    <cellStyle name="Normal 296 2 6 2 2 2" xfId="23382"/>
    <cellStyle name="Normal 296 2 6 2 2 2 2" xfId="33418"/>
    <cellStyle name="Normal 296 2 6 2 2 3" xfId="29694"/>
    <cellStyle name="Normal 296 2 6 2 3" xfId="22974"/>
    <cellStyle name="Normal 296 2 6 2 3 2" xfId="33010"/>
    <cellStyle name="Normal 296 2 6 2 4" xfId="27931"/>
    <cellStyle name="Normal 296 2 6 3" xfId="15314"/>
    <cellStyle name="Normal 296 2 6 3 2" xfId="16359"/>
    <cellStyle name="Normal 296 2 6 3 2 2" xfId="23383"/>
    <cellStyle name="Normal 296 2 6 3 2 2 2" xfId="33419"/>
    <cellStyle name="Normal 296 2 6 3 2 3" xfId="29695"/>
    <cellStyle name="Normal 296 2 6 3 3" xfId="23124"/>
    <cellStyle name="Normal 296 2 6 3 3 2" xfId="33160"/>
    <cellStyle name="Normal 296 2 6 3 4" xfId="29375"/>
    <cellStyle name="Normal 296 2 6 4" xfId="16360"/>
    <cellStyle name="Normal 296 2 6 4 2" xfId="23384"/>
    <cellStyle name="Normal 296 2 6 4 2 2" xfId="33420"/>
    <cellStyle name="Normal 296 2 6 4 3" xfId="29696"/>
    <cellStyle name="Normal 296 2 6 5" xfId="13483"/>
    <cellStyle name="Normal 296 2 6 5 2" xfId="27724"/>
    <cellStyle name="Normal 296 2 6 6" xfId="22824"/>
    <cellStyle name="Normal 296 2 6 6 2" xfId="32860"/>
    <cellStyle name="Normal 296 2 6 7" xfId="26870"/>
    <cellStyle name="Normal 296 2 7" xfId="10813"/>
    <cellStyle name="Normal 296 2 7 2" xfId="13894"/>
    <cellStyle name="Normal 296 2 7 2 2" xfId="16361"/>
    <cellStyle name="Normal 296 2 7 2 2 2" xfId="23385"/>
    <cellStyle name="Normal 296 2 7 2 2 2 2" xfId="33421"/>
    <cellStyle name="Normal 296 2 7 2 2 3" xfId="29697"/>
    <cellStyle name="Normal 296 2 7 2 3" xfId="22998"/>
    <cellStyle name="Normal 296 2 7 2 3 2" xfId="33034"/>
    <cellStyle name="Normal 296 2 7 2 4" xfId="27955"/>
    <cellStyle name="Normal 296 2 7 3" xfId="15343"/>
    <cellStyle name="Normal 296 2 7 3 2" xfId="16362"/>
    <cellStyle name="Normal 296 2 7 3 2 2" xfId="23386"/>
    <cellStyle name="Normal 296 2 7 3 2 2 2" xfId="33422"/>
    <cellStyle name="Normal 296 2 7 3 2 3" xfId="29698"/>
    <cellStyle name="Normal 296 2 7 3 3" xfId="23148"/>
    <cellStyle name="Normal 296 2 7 3 3 2" xfId="33184"/>
    <cellStyle name="Normal 296 2 7 3 4" xfId="29404"/>
    <cellStyle name="Normal 296 2 7 4" xfId="16363"/>
    <cellStyle name="Normal 296 2 7 4 2" xfId="23387"/>
    <cellStyle name="Normal 296 2 7 4 2 2" xfId="33423"/>
    <cellStyle name="Normal 296 2 7 4 3" xfId="29699"/>
    <cellStyle name="Normal 296 2 7 5" xfId="13507"/>
    <cellStyle name="Normal 296 2 7 5 2" xfId="27748"/>
    <cellStyle name="Normal 296 2 7 6" xfId="22848"/>
    <cellStyle name="Normal 296 2 7 6 2" xfId="32884"/>
    <cellStyle name="Normal 296 2 7 7" xfId="26899"/>
    <cellStyle name="Normal 296 2 8" xfId="10897"/>
    <cellStyle name="Normal 296 2 8 2" xfId="13913"/>
    <cellStyle name="Normal 296 2 8 2 2" xfId="16364"/>
    <cellStyle name="Normal 296 2 8 2 2 2" xfId="23388"/>
    <cellStyle name="Normal 296 2 8 2 2 2 2" xfId="33424"/>
    <cellStyle name="Normal 296 2 8 2 2 3" xfId="29700"/>
    <cellStyle name="Normal 296 2 8 2 3" xfId="23017"/>
    <cellStyle name="Normal 296 2 8 2 3 2" xfId="33053"/>
    <cellStyle name="Normal 296 2 8 2 4" xfId="27974"/>
    <cellStyle name="Normal 296 2 8 3" xfId="15362"/>
    <cellStyle name="Normal 296 2 8 3 2" xfId="16365"/>
    <cellStyle name="Normal 296 2 8 3 2 2" xfId="23389"/>
    <cellStyle name="Normal 296 2 8 3 2 2 2" xfId="33425"/>
    <cellStyle name="Normal 296 2 8 3 2 3" xfId="29701"/>
    <cellStyle name="Normal 296 2 8 3 3" xfId="23167"/>
    <cellStyle name="Normal 296 2 8 3 3 2" xfId="33203"/>
    <cellStyle name="Normal 296 2 8 3 4" xfId="29423"/>
    <cellStyle name="Normal 296 2 8 4" xfId="16366"/>
    <cellStyle name="Normal 296 2 8 4 2" xfId="23390"/>
    <cellStyle name="Normal 296 2 8 4 2 2" xfId="33426"/>
    <cellStyle name="Normal 296 2 8 4 3" xfId="29702"/>
    <cellStyle name="Normal 296 2 8 5" xfId="13578"/>
    <cellStyle name="Normal 296 2 8 5 2" xfId="27819"/>
    <cellStyle name="Normal 296 2 8 6" xfId="22867"/>
    <cellStyle name="Normal 296 2 8 6 2" xfId="32903"/>
    <cellStyle name="Normal 296 2 8 7" xfId="26968"/>
    <cellStyle name="Normal 296 2 9" xfId="13793"/>
    <cellStyle name="Normal 296 2 9 2" xfId="13956"/>
    <cellStyle name="Normal 296 2 9 2 2" xfId="16367"/>
    <cellStyle name="Normal 296 2 9 2 2 2" xfId="23391"/>
    <cellStyle name="Normal 296 2 9 2 2 2 2" xfId="33427"/>
    <cellStyle name="Normal 296 2 9 2 2 3" xfId="29703"/>
    <cellStyle name="Normal 296 2 9 2 3" xfId="23060"/>
    <cellStyle name="Normal 296 2 9 2 3 2" xfId="33096"/>
    <cellStyle name="Normal 296 2 9 2 4" xfId="28017"/>
    <cellStyle name="Normal 296 2 9 3" xfId="15405"/>
    <cellStyle name="Normal 296 2 9 3 2" xfId="16368"/>
    <cellStyle name="Normal 296 2 9 3 2 2" xfId="23392"/>
    <cellStyle name="Normal 296 2 9 3 2 2 2" xfId="33428"/>
    <cellStyle name="Normal 296 2 9 3 2 3" xfId="29704"/>
    <cellStyle name="Normal 296 2 9 3 3" xfId="23210"/>
    <cellStyle name="Normal 296 2 9 3 3 2" xfId="33246"/>
    <cellStyle name="Normal 296 2 9 3 4" xfId="29466"/>
    <cellStyle name="Normal 296 2 9 4" xfId="16369"/>
    <cellStyle name="Normal 296 2 9 4 2" xfId="23393"/>
    <cellStyle name="Normal 296 2 9 4 2 2" xfId="33429"/>
    <cellStyle name="Normal 296 2 9 4 3" xfId="29705"/>
    <cellStyle name="Normal 296 2 9 5" xfId="22910"/>
    <cellStyle name="Normal 296 2 9 5 2" xfId="32946"/>
    <cellStyle name="Normal 296 2 9 6" xfId="27867"/>
    <cellStyle name="Normal 296 20" xfId="15466"/>
    <cellStyle name="Normal 296 20 2" xfId="16370"/>
    <cellStyle name="Normal 296 20 2 2" xfId="23394"/>
    <cellStyle name="Normal 296 20 2 2 2" xfId="33430"/>
    <cellStyle name="Normal 296 20 2 3" xfId="29706"/>
    <cellStyle name="Normal 296 20 3" xfId="23245"/>
    <cellStyle name="Normal 296 20 3 2" xfId="33281"/>
    <cellStyle name="Normal 296 20 4" xfId="29527"/>
    <cellStyle name="Normal 296 21" xfId="16371"/>
    <cellStyle name="Normal 296 21 2" xfId="23395"/>
    <cellStyle name="Normal 296 21 2 2" xfId="33431"/>
    <cellStyle name="Normal 296 21 3" xfId="29707"/>
    <cellStyle name="Normal 296 22" xfId="17763"/>
    <cellStyle name="Normal 296 22 2" xfId="23750"/>
    <cellStyle name="Normal 296 22 2 2" xfId="33786"/>
    <cellStyle name="Normal 296 22 3" xfId="30254"/>
    <cellStyle name="Normal 296 23" xfId="18257"/>
    <cellStyle name="Normal 296 23 2" xfId="23756"/>
    <cellStyle name="Normal 296 23 2 2" xfId="33792"/>
    <cellStyle name="Normal 296 23 3" xfId="30427"/>
    <cellStyle name="Normal 296 24" xfId="13356"/>
    <cellStyle name="Normal 296 24 2" xfId="22782"/>
    <cellStyle name="Normal 296 24 2 2" xfId="32818"/>
    <cellStyle name="Normal 296 24 3" xfId="27657"/>
    <cellStyle name="Normal 296 25" xfId="10926"/>
    <cellStyle name="Normal 296 25 2" xfId="23828"/>
    <cellStyle name="Normal 296 25 2 2" xfId="33864"/>
    <cellStyle name="Normal 296 25 3" xfId="26987"/>
    <cellStyle name="Normal 296 26" xfId="20985"/>
    <cellStyle name="Normal 296 26 2" xfId="31038"/>
    <cellStyle name="Normal 296 27" xfId="25486"/>
    <cellStyle name="Normal 296 3" xfId="10051"/>
    <cellStyle name="Normal 296 3 10" xfId="21596"/>
    <cellStyle name="Normal 296 3 10 2" xfId="31637"/>
    <cellStyle name="Normal 296 3 11" xfId="26191"/>
    <cellStyle name="Normal 296 3 2" xfId="10713"/>
    <cellStyle name="Normal 296 3 2 2" xfId="13844"/>
    <cellStyle name="Normal 296 3 2 2 2" xfId="16372"/>
    <cellStyle name="Normal 296 3 2 2 2 2" xfId="23396"/>
    <cellStyle name="Normal 296 3 2 2 2 2 2" xfId="33432"/>
    <cellStyle name="Normal 296 3 2 2 2 3" xfId="29708"/>
    <cellStyle name="Normal 296 3 2 2 3" xfId="22948"/>
    <cellStyle name="Normal 296 3 2 2 3 2" xfId="32984"/>
    <cellStyle name="Normal 296 3 2 2 4" xfId="27905"/>
    <cellStyle name="Normal 296 3 2 3" xfId="15249"/>
    <cellStyle name="Normal 296 3 2 3 2" xfId="16373"/>
    <cellStyle name="Normal 296 3 2 3 2 2" xfId="23397"/>
    <cellStyle name="Normal 296 3 2 3 2 2 2" xfId="33433"/>
    <cellStyle name="Normal 296 3 2 3 2 3" xfId="29709"/>
    <cellStyle name="Normal 296 3 2 3 3" xfId="23098"/>
    <cellStyle name="Normal 296 3 2 3 3 2" xfId="33134"/>
    <cellStyle name="Normal 296 3 2 3 4" xfId="29310"/>
    <cellStyle name="Normal 296 3 2 4" xfId="16374"/>
    <cellStyle name="Normal 296 3 2 4 2" xfId="23398"/>
    <cellStyle name="Normal 296 3 2 4 2 2" xfId="33434"/>
    <cellStyle name="Normal 296 3 2 4 3" xfId="29710"/>
    <cellStyle name="Normal 296 3 2 5" xfId="18325"/>
    <cellStyle name="Normal 296 3 2 5 2" xfId="23774"/>
    <cellStyle name="Normal 296 3 2 5 2 2" xfId="33810"/>
    <cellStyle name="Normal 296 3 2 5 3" xfId="30453"/>
    <cellStyle name="Normal 296 3 2 6" xfId="13457"/>
    <cellStyle name="Normal 296 3 2 6 2" xfId="27698"/>
    <cellStyle name="Normal 296 3 2 7" xfId="22776"/>
    <cellStyle name="Normal 296 3 2 7 2" xfId="32812"/>
    <cellStyle name="Normal 296 3 2 8" xfId="26805"/>
    <cellStyle name="Normal 296 3 3" xfId="10782"/>
    <cellStyle name="Normal 296 3 3 2" xfId="13868"/>
    <cellStyle name="Normal 296 3 3 2 2" xfId="16375"/>
    <cellStyle name="Normal 296 3 3 2 2 2" xfId="23399"/>
    <cellStyle name="Normal 296 3 3 2 2 2 2" xfId="33435"/>
    <cellStyle name="Normal 296 3 3 2 2 3" xfId="29711"/>
    <cellStyle name="Normal 296 3 3 2 3" xfId="22972"/>
    <cellStyle name="Normal 296 3 3 2 3 2" xfId="33008"/>
    <cellStyle name="Normal 296 3 3 2 4" xfId="27929"/>
    <cellStyle name="Normal 296 3 3 3" xfId="15312"/>
    <cellStyle name="Normal 296 3 3 3 2" xfId="16376"/>
    <cellStyle name="Normal 296 3 3 3 2 2" xfId="23400"/>
    <cellStyle name="Normal 296 3 3 3 2 2 2" xfId="33436"/>
    <cellStyle name="Normal 296 3 3 3 2 3" xfId="29712"/>
    <cellStyle name="Normal 296 3 3 3 3" xfId="23122"/>
    <cellStyle name="Normal 296 3 3 3 3 2" xfId="33158"/>
    <cellStyle name="Normal 296 3 3 3 4" xfId="29373"/>
    <cellStyle name="Normal 296 3 3 4" xfId="16377"/>
    <cellStyle name="Normal 296 3 3 4 2" xfId="23401"/>
    <cellStyle name="Normal 296 3 3 4 2 2" xfId="33437"/>
    <cellStyle name="Normal 296 3 3 4 3" xfId="29713"/>
    <cellStyle name="Normal 296 3 3 5" xfId="13481"/>
    <cellStyle name="Normal 296 3 3 5 2" xfId="27722"/>
    <cellStyle name="Normal 296 3 3 6" xfId="22822"/>
    <cellStyle name="Normal 296 3 3 6 2" xfId="32858"/>
    <cellStyle name="Normal 296 3 3 7" xfId="26868"/>
    <cellStyle name="Normal 296 3 4" xfId="10811"/>
    <cellStyle name="Normal 296 3 4 2" xfId="13892"/>
    <cellStyle name="Normal 296 3 4 2 2" xfId="16378"/>
    <cellStyle name="Normal 296 3 4 2 2 2" xfId="23402"/>
    <cellStyle name="Normal 296 3 4 2 2 2 2" xfId="33438"/>
    <cellStyle name="Normal 296 3 4 2 2 3" xfId="29714"/>
    <cellStyle name="Normal 296 3 4 2 3" xfId="22996"/>
    <cellStyle name="Normal 296 3 4 2 3 2" xfId="33032"/>
    <cellStyle name="Normal 296 3 4 2 4" xfId="27953"/>
    <cellStyle name="Normal 296 3 4 3" xfId="15341"/>
    <cellStyle name="Normal 296 3 4 3 2" xfId="16379"/>
    <cellStyle name="Normal 296 3 4 3 2 2" xfId="23403"/>
    <cellStyle name="Normal 296 3 4 3 2 2 2" xfId="33439"/>
    <cellStyle name="Normal 296 3 4 3 2 3" xfId="29715"/>
    <cellStyle name="Normal 296 3 4 3 3" xfId="23146"/>
    <cellStyle name="Normal 296 3 4 3 3 2" xfId="33182"/>
    <cellStyle name="Normal 296 3 4 3 4" xfId="29402"/>
    <cellStyle name="Normal 296 3 4 4" xfId="16380"/>
    <cellStyle name="Normal 296 3 4 4 2" xfId="23404"/>
    <cellStyle name="Normal 296 3 4 4 2 2" xfId="33440"/>
    <cellStyle name="Normal 296 3 4 4 3" xfId="29716"/>
    <cellStyle name="Normal 296 3 4 5" xfId="13505"/>
    <cellStyle name="Normal 296 3 4 5 2" xfId="27746"/>
    <cellStyle name="Normal 296 3 4 6" xfId="22846"/>
    <cellStyle name="Normal 296 3 4 6 2" xfId="32882"/>
    <cellStyle name="Normal 296 3 4 7" xfId="26897"/>
    <cellStyle name="Normal 296 3 5" xfId="13820"/>
    <cellStyle name="Normal 296 3 5 2" xfId="16381"/>
    <cellStyle name="Normal 296 3 5 2 2" xfId="23405"/>
    <cellStyle name="Normal 296 3 5 2 2 2" xfId="33441"/>
    <cellStyle name="Normal 296 3 5 2 3" xfId="29717"/>
    <cellStyle name="Normal 296 3 5 3" xfId="22924"/>
    <cellStyle name="Normal 296 3 5 3 2" xfId="32960"/>
    <cellStyle name="Normal 296 3 5 4" xfId="27881"/>
    <cellStyle name="Normal 296 3 6" xfId="14635"/>
    <cellStyle name="Normal 296 3 6 2" xfId="16382"/>
    <cellStyle name="Normal 296 3 6 2 2" xfId="23406"/>
    <cellStyle name="Normal 296 3 6 2 2 2" xfId="33442"/>
    <cellStyle name="Normal 296 3 6 2 3" xfId="29718"/>
    <cellStyle name="Normal 296 3 6 3" xfId="23074"/>
    <cellStyle name="Normal 296 3 6 3 2" xfId="33110"/>
    <cellStyle name="Normal 296 3 6 4" xfId="28696"/>
    <cellStyle name="Normal 296 3 7" xfId="16383"/>
    <cellStyle name="Normal 296 3 7 2" xfId="23407"/>
    <cellStyle name="Normal 296 3 7 2 2" xfId="33443"/>
    <cellStyle name="Normal 296 3 7 3" xfId="29719"/>
    <cellStyle name="Normal 296 3 8" xfId="18293"/>
    <cellStyle name="Normal 296 3 8 2" xfId="23762"/>
    <cellStyle name="Normal 296 3 8 2 2" xfId="33798"/>
    <cellStyle name="Normal 296 3 8 3" xfId="30436"/>
    <cellStyle name="Normal 296 3 9" xfId="13433"/>
    <cellStyle name="Normal 296 3 9 2" xfId="24401"/>
    <cellStyle name="Normal 296 3 9 2 2" xfId="34437"/>
    <cellStyle name="Normal 296 3 9 3" xfId="27674"/>
    <cellStyle name="Normal 296 4" xfId="10657"/>
    <cellStyle name="Normal 296 4 10" xfId="22770"/>
    <cellStyle name="Normal 296 4 10 2" xfId="32806"/>
    <cellStyle name="Normal 296 4 11" xfId="26780"/>
    <cellStyle name="Normal 296 4 2" xfId="10725"/>
    <cellStyle name="Normal 296 4 2 2" xfId="13849"/>
    <cellStyle name="Normal 296 4 2 2 2" xfId="16384"/>
    <cellStyle name="Normal 296 4 2 2 2 2" xfId="23408"/>
    <cellStyle name="Normal 296 4 2 2 2 2 2" xfId="33444"/>
    <cellStyle name="Normal 296 4 2 2 2 3" xfId="29720"/>
    <cellStyle name="Normal 296 4 2 2 3" xfId="22953"/>
    <cellStyle name="Normal 296 4 2 2 3 2" xfId="32989"/>
    <cellStyle name="Normal 296 4 2 2 4" xfId="27910"/>
    <cellStyle name="Normal 296 4 2 3" xfId="15256"/>
    <cellStyle name="Normal 296 4 2 3 2" xfId="16385"/>
    <cellStyle name="Normal 296 4 2 3 2 2" xfId="23409"/>
    <cellStyle name="Normal 296 4 2 3 2 2 2" xfId="33445"/>
    <cellStyle name="Normal 296 4 2 3 2 3" xfId="29721"/>
    <cellStyle name="Normal 296 4 2 3 3" xfId="23103"/>
    <cellStyle name="Normal 296 4 2 3 3 2" xfId="33139"/>
    <cellStyle name="Normal 296 4 2 3 4" xfId="29317"/>
    <cellStyle name="Normal 296 4 2 4" xfId="16386"/>
    <cellStyle name="Normal 296 4 2 4 2" xfId="23410"/>
    <cellStyle name="Normal 296 4 2 4 2 2" xfId="33446"/>
    <cellStyle name="Normal 296 4 2 4 3" xfId="29722"/>
    <cellStyle name="Normal 296 4 2 5" xfId="13462"/>
    <cellStyle name="Normal 296 4 2 5 2" xfId="27703"/>
    <cellStyle name="Normal 296 4 2 6" xfId="22805"/>
    <cellStyle name="Normal 296 4 2 6 2" xfId="32841"/>
    <cellStyle name="Normal 296 4 2 7" xfId="26812"/>
    <cellStyle name="Normal 296 4 3" xfId="10788"/>
    <cellStyle name="Normal 296 4 3 2" xfId="13873"/>
    <cellStyle name="Normal 296 4 3 2 2" xfId="16387"/>
    <cellStyle name="Normal 296 4 3 2 2 2" xfId="23411"/>
    <cellStyle name="Normal 296 4 3 2 2 2 2" xfId="33447"/>
    <cellStyle name="Normal 296 4 3 2 2 3" xfId="29723"/>
    <cellStyle name="Normal 296 4 3 2 3" xfId="22977"/>
    <cellStyle name="Normal 296 4 3 2 3 2" xfId="33013"/>
    <cellStyle name="Normal 296 4 3 2 4" xfId="27934"/>
    <cellStyle name="Normal 296 4 3 3" xfId="15318"/>
    <cellStyle name="Normal 296 4 3 3 2" xfId="16388"/>
    <cellStyle name="Normal 296 4 3 3 2 2" xfId="23412"/>
    <cellStyle name="Normal 296 4 3 3 2 2 2" xfId="33448"/>
    <cellStyle name="Normal 296 4 3 3 2 3" xfId="29724"/>
    <cellStyle name="Normal 296 4 3 3 3" xfId="23127"/>
    <cellStyle name="Normal 296 4 3 3 3 2" xfId="33163"/>
    <cellStyle name="Normal 296 4 3 3 4" xfId="29379"/>
    <cellStyle name="Normal 296 4 3 4" xfId="16389"/>
    <cellStyle name="Normal 296 4 3 4 2" xfId="23413"/>
    <cellStyle name="Normal 296 4 3 4 2 2" xfId="33449"/>
    <cellStyle name="Normal 296 4 3 4 3" xfId="29725"/>
    <cellStyle name="Normal 296 4 3 5" xfId="13486"/>
    <cellStyle name="Normal 296 4 3 5 2" xfId="27727"/>
    <cellStyle name="Normal 296 4 3 6" xfId="22827"/>
    <cellStyle name="Normal 296 4 3 6 2" xfId="32863"/>
    <cellStyle name="Normal 296 4 3 7" xfId="26874"/>
    <cellStyle name="Normal 296 4 4" xfId="10816"/>
    <cellStyle name="Normal 296 4 4 2" xfId="13897"/>
    <cellStyle name="Normal 296 4 4 2 2" xfId="16390"/>
    <cellStyle name="Normal 296 4 4 2 2 2" xfId="23414"/>
    <cellStyle name="Normal 296 4 4 2 2 2 2" xfId="33450"/>
    <cellStyle name="Normal 296 4 4 2 2 3" xfId="29726"/>
    <cellStyle name="Normal 296 4 4 2 3" xfId="23001"/>
    <cellStyle name="Normal 296 4 4 2 3 2" xfId="33037"/>
    <cellStyle name="Normal 296 4 4 2 4" xfId="27958"/>
    <cellStyle name="Normal 296 4 4 3" xfId="15346"/>
    <cellStyle name="Normal 296 4 4 3 2" xfId="16391"/>
    <cellStyle name="Normal 296 4 4 3 2 2" xfId="23415"/>
    <cellStyle name="Normal 296 4 4 3 2 2 2" xfId="33451"/>
    <cellStyle name="Normal 296 4 4 3 2 3" xfId="29727"/>
    <cellStyle name="Normal 296 4 4 3 3" xfId="23151"/>
    <cellStyle name="Normal 296 4 4 3 3 2" xfId="33187"/>
    <cellStyle name="Normal 296 4 4 3 4" xfId="29407"/>
    <cellStyle name="Normal 296 4 4 4" xfId="16392"/>
    <cellStyle name="Normal 296 4 4 4 2" xfId="23416"/>
    <cellStyle name="Normal 296 4 4 4 2 2" xfId="33452"/>
    <cellStyle name="Normal 296 4 4 4 3" xfId="29728"/>
    <cellStyle name="Normal 296 4 4 5" xfId="13510"/>
    <cellStyle name="Normal 296 4 4 5 2" xfId="27751"/>
    <cellStyle name="Normal 296 4 4 6" xfId="22851"/>
    <cellStyle name="Normal 296 4 4 6 2" xfId="32887"/>
    <cellStyle name="Normal 296 4 4 7" xfId="26902"/>
    <cellStyle name="Normal 296 4 5" xfId="13825"/>
    <cellStyle name="Normal 296 4 5 2" xfId="16393"/>
    <cellStyle name="Normal 296 4 5 2 2" xfId="23417"/>
    <cellStyle name="Normal 296 4 5 2 2 2" xfId="33453"/>
    <cellStyle name="Normal 296 4 5 2 3" xfId="29729"/>
    <cellStyle name="Normal 296 4 5 3" xfId="22929"/>
    <cellStyle name="Normal 296 4 5 3 2" xfId="32965"/>
    <cellStyle name="Normal 296 4 5 4" xfId="27886"/>
    <cellStyle name="Normal 296 4 6" xfId="15224"/>
    <cellStyle name="Normal 296 4 6 2" xfId="16394"/>
    <cellStyle name="Normal 296 4 6 2 2" xfId="23418"/>
    <cellStyle name="Normal 296 4 6 2 2 2" xfId="33454"/>
    <cellStyle name="Normal 296 4 6 2 3" xfId="29730"/>
    <cellStyle name="Normal 296 4 6 3" xfId="23079"/>
    <cellStyle name="Normal 296 4 6 3 2" xfId="33115"/>
    <cellStyle name="Normal 296 4 6 4" xfId="29285"/>
    <cellStyle name="Normal 296 4 7" xfId="16395"/>
    <cellStyle name="Normal 296 4 7 2" xfId="23419"/>
    <cellStyle name="Normal 296 4 7 2 2" xfId="33455"/>
    <cellStyle name="Normal 296 4 7 3" xfId="29731"/>
    <cellStyle name="Normal 296 4 8" xfId="18319"/>
    <cellStyle name="Normal 296 4 8 2" xfId="23768"/>
    <cellStyle name="Normal 296 4 8 2 2" xfId="33804"/>
    <cellStyle name="Normal 296 4 8 3" xfId="30447"/>
    <cellStyle name="Normal 296 4 9" xfId="13438"/>
    <cellStyle name="Normal 296 4 9 2" xfId="27679"/>
    <cellStyle name="Normal 296 5" xfId="10660"/>
    <cellStyle name="Normal 296 5 10" xfId="26783"/>
    <cellStyle name="Normal 296 5 2" xfId="10728"/>
    <cellStyle name="Normal 296 5 2 2" xfId="13852"/>
    <cellStyle name="Normal 296 5 2 2 2" xfId="16396"/>
    <cellStyle name="Normal 296 5 2 2 2 2" xfId="23420"/>
    <cellStyle name="Normal 296 5 2 2 2 2 2" xfId="33456"/>
    <cellStyle name="Normal 296 5 2 2 2 3" xfId="29732"/>
    <cellStyle name="Normal 296 5 2 2 3" xfId="22956"/>
    <cellStyle name="Normal 296 5 2 2 3 2" xfId="32992"/>
    <cellStyle name="Normal 296 5 2 2 4" xfId="27913"/>
    <cellStyle name="Normal 296 5 2 3" xfId="15259"/>
    <cellStyle name="Normal 296 5 2 3 2" xfId="16397"/>
    <cellStyle name="Normal 296 5 2 3 2 2" xfId="23421"/>
    <cellStyle name="Normal 296 5 2 3 2 2 2" xfId="33457"/>
    <cellStyle name="Normal 296 5 2 3 2 3" xfId="29733"/>
    <cellStyle name="Normal 296 5 2 3 3" xfId="23106"/>
    <cellStyle name="Normal 296 5 2 3 3 2" xfId="33142"/>
    <cellStyle name="Normal 296 5 2 3 4" xfId="29320"/>
    <cellStyle name="Normal 296 5 2 4" xfId="16398"/>
    <cellStyle name="Normal 296 5 2 4 2" xfId="23422"/>
    <cellStyle name="Normal 296 5 2 4 2 2" xfId="33458"/>
    <cellStyle name="Normal 296 5 2 4 3" xfId="29734"/>
    <cellStyle name="Normal 296 5 2 5" xfId="13465"/>
    <cellStyle name="Normal 296 5 2 5 2" xfId="27706"/>
    <cellStyle name="Normal 296 5 2 6" xfId="22808"/>
    <cellStyle name="Normal 296 5 2 6 2" xfId="32844"/>
    <cellStyle name="Normal 296 5 2 7" xfId="26815"/>
    <cellStyle name="Normal 296 5 3" xfId="10791"/>
    <cellStyle name="Normal 296 5 3 2" xfId="13876"/>
    <cellStyle name="Normal 296 5 3 2 2" xfId="16399"/>
    <cellStyle name="Normal 296 5 3 2 2 2" xfId="23423"/>
    <cellStyle name="Normal 296 5 3 2 2 2 2" xfId="33459"/>
    <cellStyle name="Normal 296 5 3 2 2 3" xfId="29735"/>
    <cellStyle name="Normal 296 5 3 2 3" xfId="22980"/>
    <cellStyle name="Normal 296 5 3 2 3 2" xfId="33016"/>
    <cellStyle name="Normal 296 5 3 2 4" xfId="27937"/>
    <cellStyle name="Normal 296 5 3 3" xfId="15321"/>
    <cellStyle name="Normal 296 5 3 3 2" xfId="16400"/>
    <cellStyle name="Normal 296 5 3 3 2 2" xfId="23424"/>
    <cellStyle name="Normal 296 5 3 3 2 2 2" xfId="33460"/>
    <cellStyle name="Normal 296 5 3 3 2 3" xfId="29736"/>
    <cellStyle name="Normal 296 5 3 3 3" xfId="23130"/>
    <cellStyle name="Normal 296 5 3 3 3 2" xfId="33166"/>
    <cellStyle name="Normal 296 5 3 3 4" xfId="29382"/>
    <cellStyle name="Normal 296 5 3 4" xfId="16401"/>
    <cellStyle name="Normal 296 5 3 4 2" xfId="23425"/>
    <cellStyle name="Normal 296 5 3 4 2 2" xfId="33461"/>
    <cellStyle name="Normal 296 5 3 4 3" xfId="29737"/>
    <cellStyle name="Normal 296 5 3 5" xfId="13489"/>
    <cellStyle name="Normal 296 5 3 5 2" xfId="27730"/>
    <cellStyle name="Normal 296 5 3 6" xfId="22830"/>
    <cellStyle name="Normal 296 5 3 6 2" xfId="32866"/>
    <cellStyle name="Normal 296 5 3 7" xfId="26877"/>
    <cellStyle name="Normal 296 5 4" xfId="10819"/>
    <cellStyle name="Normal 296 5 4 2" xfId="13900"/>
    <cellStyle name="Normal 296 5 4 2 2" xfId="16402"/>
    <cellStyle name="Normal 296 5 4 2 2 2" xfId="23426"/>
    <cellStyle name="Normal 296 5 4 2 2 2 2" xfId="33462"/>
    <cellStyle name="Normal 296 5 4 2 2 3" xfId="29738"/>
    <cellStyle name="Normal 296 5 4 2 3" xfId="23004"/>
    <cellStyle name="Normal 296 5 4 2 3 2" xfId="33040"/>
    <cellStyle name="Normal 296 5 4 2 4" xfId="27961"/>
    <cellStyle name="Normal 296 5 4 3" xfId="15349"/>
    <cellStyle name="Normal 296 5 4 3 2" xfId="16403"/>
    <cellStyle name="Normal 296 5 4 3 2 2" xfId="23427"/>
    <cellStyle name="Normal 296 5 4 3 2 2 2" xfId="33463"/>
    <cellStyle name="Normal 296 5 4 3 2 3" xfId="29739"/>
    <cellStyle name="Normal 296 5 4 3 3" xfId="23154"/>
    <cellStyle name="Normal 296 5 4 3 3 2" xfId="33190"/>
    <cellStyle name="Normal 296 5 4 3 4" xfId="29410"/>
    <cellStyle name="Normal 296 5 4 4" xfId="16404"/>
    <cellStyle name="Normal 296 5 4 4 2" xfId="23428"/>
    <cellStyle name="Normal 296 5 4 4 2 2" xfId="33464"/>
    <cellStyle name="Normal 296 5 4 4 3" xfId="29740"/>
    <cellStyle name="Normal 296 5 4 5" xfId="13513"/>
    <cellStyle name="Normal 296 5 4 5 2" xfId="27754"/>
    <cellStyle name="Normal 296 5 4 6" xfId="22854"/>
    <cellStyle name="Normal 296 5 4 6 2" xfId="32890"/>
    <cellStyle name="Normal 296 5 4 7" xfId="26905"/>
    <cellStyle name="Normal 296 5 5" xfId="13828"/>
    <cellStyle name="Normal 296 5 5 2" xfId="16405"/>
    <cellStyle name="Normal 296 5 5 2 2" xfId="23429"/>
    <cellStyle name="Normal 296 5 5 2 2 2" xfId="33465"/>
    <cellStyle name="Normal 296 5 5 2 3" xfId="29741"/>
    <cellStyle name="Normal 296 5 5 3" xfId="22932"/>
    <cellStyle name="Normal 296 5 5 3 2" xfId="32968"/>
    <cellStyle name="Normal 296 5 5 4" xfId="27889"/>
    <cellStyle name="Normal 296 5 6" xfId="15227"/>
    <cellStyle name="Normal 296 5 6 2" xfId="16406"/>
    <cellStyle name="Normal 296 5 6 2 2" xfId="23430"/>
    <cellStyle name="Normal 296 5 6 2 2 2" xfId="33466"/>
    <cellStyle name="Normal 296 5 6 2 3" xfId="29742"/>
    <cellStyle name="Normal 296 5 6 3" xfId="23082"/>
    <cellStyle name="Normal 296 5 6 3 2" xfId="33118"/>
    <cellStyle name="Normal 296 5 6 4" xfId="29288"/>
    <cellStyle name="Normal 296 5 7" xfId="16407"/>
    <cellStyle name="Normal 296 5 7 2" xfId="23431"/>
    <cellStyle name="Normal 296 5 7 2 2" xfId="33467"/>
    <cellStyle name="Normal 296 5 7 3" xfId="29743"/>
    <cellStyle name="Normal 296 5 8" xfId="13441"/>
    <cellStyle name="Normal 296 5 8 2" xfId="27682"/>
    <cellStyle name="Normal 296 5 9" xfId="22794"/>
    <cellStyle name="Normal 296 5 9 2" xfId="32830"/>
    <cellStyle name="Normal 296 6" xfId="10665"/>
    <cellStyle name="Normal 296 6 10" xfId="26788"/>
    <cellStyle name="Normal 296 6 2" xfId="10733"/>
    <cellStyle name="Normal 296 6 2 2" xfId="13857"/>
    <cellStyle name="Normal 296 6 2 2 2" xfId="16408"/>
    <cellStyle name="Normal 296 6 2 2 2 2" xfId="23432"/>
    <cellStyle name="Normal 296 6 2 2 2 2 2" xfId="33468"/>
    <cellStyle name="Normal 296 6 2 2 2 3" xfId="29744"/>
    <cellStyle name="Normal 296 6 2 2 3" xfId="22961"/>
    <cellStyle name="Normal 296 6 2 2 3 2" xfId="32997"/>
    <cellStyle name="Normal 296 6 2 2 4" xfId="27918"/>
    <cellStyle name="Normal 296 6 2 3" xfId="15264"/>
    <cellStyle name="Normal 296 6 2 3 2" xfId="16409"/>
    <cellStyle name="Normal 296 6 2 3 2 2" xfId="23433"/>
    <cellStyle name="Normal 296 6 2 3 2 2 2" xfId="33469"/>
    <cellStyle name="Normal 296 6 2 3 2 3" xfId="29745"/>
    <cellStyle name="Normal 296 6 2 3 3" xfId="23111"/>
    <cellStyle name="Normal 296 6 2 3 3 2" xfId="33147"/>
    <cellStyle name="Normal 296 6 2 3 4" xfId="29325"/>
    <cellStyle name="Normal 296 6 2 4" xfId="16410"/>
    <cellStyle name="Normal 296 6 2 4 2" xfId="23434"/>
    <cellStyle name="Normal 296 6 2 4 2 2" xfId="33470"/>
    <cellStyle name="Normal 296 6 2 4 3" xfId="29746"/>
    <cellStyle name="Normal 296 6 2 5" xfId="13470"/>
    <cellStyle name="Normal 296 6 2 5 2" xfId="27711"/>
    <cellStyle name="Normal 296 6 2 6" xfId="22811"/>
    <cellStyle name="Normal 296 6 2 6 2" xfId="32847"/>
    <cellStyle name="Normal 296 6 2 7" xfId="26820"/>
    <cellStyle name="Normal 296 6 3" xfId="10796"/>
    <cellStyle name="Normal 296 6 3 2" xfId="13881"/>
    <cellStyle name="Normal 296 6 3 2 2" xfId="16411"/>
    <cellStyle name="Normal 296 6 3 2 2 2" xfId="23435"/>
    <cellStyle name="Normal 296 6 3 2 2 2 2" xfId="33471"/>
    <cellStyle name="Normal 296 6 3 2 2 3" xfId="29747"/>
    <cellStyle name="Normal 296 6 3 2 3" xfId="22985"/>
    <cellStyle name="Normal 296 6 3 2 3 2" xfId="33021"/>
    <cellStyle name="Normal 296 6 3 2 4" xfId="27942"/>
    <cellStyle name="Normal 296 6 3 3" xfId="15326"/>
    <cellStyle name="Normal 296 6 3 3 2" xfId="16412"/>
    <cellStyle name="Normal 296 6 3 3 2 2" xfId="23436"/>
    <cellStyle name="Normal 296 6 3 3 2 2 2" xfId="33472"/>
    <cellStyle name="Normal 296 6 3 3 2 3" xfId="29748"/>
    <cellStyle name="Normal 296 6 3 3 3" xfId="23135"/>
    <cellStyle name="Normal 296 6 3 3 3 2" xfId="33171"/>
    <cellStyle name="Normal 296 6 3 3 4" xfId="29387"/>
    <cellStyle name="Normal 296 6 3 4" xfId="16413"/>
    <cellStyle name="Normal 296 6 3 4 2" xfId="23437"/>
    <cellStyle name="Normal 296 6 3 4 2 2" xfId="33473"/>
    <cellStyle name="Normal 296 6 3 4 3" xfId="29749"/>
    <cellStyle name="Normal 296 6 3 5" xfId="13494"/>
    <cellStyle name="Normal 296 6 3 5 2" xfId="27735"/>
    <cellStyle name="Normal 296 6 3 6" xfId="22835"/>
    <cellStyle name="Normal 296 6 3 6 2" xfId="32871"/>
    <cellStyle name="Normal 296 6 3 7" xfId="26882"/>
    <cellStyle name="Normal 296 6 4" xfId="10824"/>
    <cellStyle name="Normal 296 6 4 2" xfId="13905"/>
    <cellStyle name="Normal 296 6 4 2 2" xfId="16414"/>
    <cellStyle name="Normal 296 6 4 2 2 2" xfId="23438"/>
    <cellStyle name="Normal 296 6 4 2 2 2 2" xfId="33474"/>
    <cellStyle name="Normal 296 6 4 2 2 3" xfId="29750"/>
    <cellStyle name="Normal 296 6 4 2 3" xfId="23009"/>
    <cellStyle name="Normal 296 6 4 2 3 2" xfId="33045"/>
    <cellStyle name="Normal 296 6 4 2 4" xfId="27966"/>
    <cellStyle name="Normal 296 6 4 3" xfId="15354"/>
    <cellStyle name="Normal 296 6 4 3 2" xfId="16415"/>
    <cellStyle name="Normal 296 6 4 3 2 2" xfId="23439"/>
    <cellStyle name="Normal 296 6 4 3 2 2 2" xfId="33475"/>
    <cellStyle name="Normal 296 6 4 3 2 3" xfId="29751"/>
    <cellStyle name="Normal 296 6 4 3 3" xfId="23159"/>
    <cellStyle name="Normal 296 6 4 3 3 2" xfId="33195"/>
    <cellStyle name="Normal 296 6 4 3 4" xfId="29415"/>
    <cellStyle name="Normal 296 6 4 4" xfId="16416"/>
    <cellStyle name="Normal 296 6 4 4 2" xfId="23440"/>
    <cellStyle name="Normal 296 6 4 4 2 2" xfId="33476"/>
    <cellStyle name="Normal 296 6 4 4 3" xfId="29752"/>
    <cellStyle name="Normal 296 6 4 5" xfId="13518"/>
    <cellStyle name="Normal 296 6 4 5 2" xfId="27759"/>
    <cellStyle name="Normal 296 6 4 6" xfId="22859"/>
    <cellStyle name="Normal 296 6 4 6 2" xfId="32895"/>
    <cellStyle name="Normal 296 6 4 7" xfId="26910"/>
    <cellStyle name="Normal 296 6 5" xfId="13833"/>
    <cellStyle name="Normal 296 6 5 2" xfId="16417"/>
    <cellStyle name="Normal 296 6 5 2 2" xfId="23441"/>
    <cellStyle name="Normal 296 6 5 2 2 2" xfId="33477"/>
    <cellStyle name="Normal 296 6 5 2 3" xfId="29753"/>
    <cellStyle name="Normal 296 6 5 3" xfId="22937"/>
    <cellStyle name="Normal 296 6 5 3 2" xfId="32973"/>
    <cellStyle name="Normal 296 6 5 4" xfId="27894"/>
    <cellStyle name="Normal 296 6 6" xfId="15232"/>
    <cellStyle name="Normal 296 6 6 2" xfId="16418"/>
    <cellStyle name="Normal 296 6 6 2 2" xfId="23442"/>
    <cellStyle name="Normal 296 6 6 2 2 2" xfId="33478"/>
    <cellStyle name="Normal 296 6 6 2 3" xfId="29754"/>
    <cellStyle name="Normal 296 6 6 3" xfId="23087"/>
    <cellStyle name="Normal 296 6 6 3 2" xfId="33123"/>
    <cellStyle name="Normal 296 6 6 4" xfId="29293"/>
    <cellStyle name="Normal 296 6 7" xfId="16419"/>
    <cellStyle name="Normal 296 6 7 2" xfId="23443"/>
    <cellStyle name="Normal 296 6 7 2 2" xfId="33479"/>
    <cellStyle name="Normal 296 6 7 3" xfId="29755"/>
    <cellStyle name="Normal 296 6 8" xfId="13446"/>
    <cellStyle name="Normal 296 6 8 2" xfId="27687"/>
    <cellStyle name="Normal 296 6 9" xfId="22795"/>
    <cellStyle name="Normal 296 6 9 2" xfId="32831"/>
    <cellStyle name="Normal 296 7" xfId="9399"/>
    <cellStyle name="Normal 296 7 2" xfId="13816"/>
    <cellStyle name="Normal 296 7 2 2" xfId="16420"/>
    <cellStyle name="Normal 296 7 2 2 2" xfId="23444"/>
    <cellStyle name="Normal 296 7 2 2 2 2" xfId="33480"/>
    <cellStyle name="Normal 296 7 2 2 3" xfId="29756"/>
    <cellStyle name="Normal 296 7 2 3" xfId="22920"/>
    <cellStyle name="Normal 296 7 2 3 2" xfId="32956"/>
    <cellStyle name="Normal 296 7 2 4" xfId="27877"/>
    <cellStyle name="Normal 296 7 3" xfId="14046"/>
    <cellStyle name="Normal 296 7 3 2" xfId="16421"/>
    <cellStyle name="Normal 296 7 3 2 2" xfId="23445"/>
    <cellStyle name="Normal 296 7 3 2 2 2" xfId="33481"/>
    <cellStyle name="Normal 296 7 3 2 3" xfId="29757"/>
    <cellStyle name="Normal 296 7 3 3" xfId="23070"/>
    <cellStyle name="Normal 296 7 3 3 2" xfId="33106"/>
    <cellStyle name="Normal 296 7 3 4" xfId="28107"/>
    <cellStyle name="Normal 296 7 4" xfId="16422"/>
    <cellStyle name="Normal 296 7 4 2" xfId="23446"/>
    <cellStyle name="Normal 296 7 4 2 2" xfId="33482"/>
    <cellStyle name="Normal 296 7 4 3" xfId="29758"/>
    <cellStyle name="Normal 296 7 5" xfId="13429"/>
    <cellStyle name="Normal 296 7 5 2" xfId="27670"/>
    <cellStyle name="Normal 296 7 6" xfId="22788"/>
    <cellStyle name="Normal 296 7 6 2" xfId="32824"/>
    <cellStyle name="Normal 296 7 7" xfId="25602"/>
    <cellStyle name="Normal 296 8" xfId="10700"/>
    <cellStyle name="Normal 296 8 2" xfId="13840"/>
    <cellStyle name="Normal 296 8 2 2" xfId="16423"/>
    <cellStyle name="Normal 296 8 2 2 2" xfId="23447"/>
    <cellStyle name="Normal 296 8 2 2 2 2" xfId="33483"/>
    <cellStyle name="Normal 296 8 2 2 3" xfId="29759"/>
    <cellStyle name="Normal 296 8 2 3" xfId="22944"/>
    <cellStyle name="Normal 296 8 2 3 2" xfId="32980"/>
    <cellStyle name="Normal 296 8 2 4" xfId="27901"/>
    <cellStyle name="Normal 296 8 3" xfId="15245"/>
    <cellStyle name="Normal 296 8 3 2" xfId="16424"/>
    <cellStyle name="Normal 296 8 3 2 2" xfId="23448"/>
    <cellStyle name="Normal 296 8 3 2 2 2" xfId="33484"/>
    <cellStyle name="Normal 296 8 3 2 3" xfId="29760"/>
    <cellStyle name="Normal 296 8 3 3" xfId="23094"/>
    <cellStyle name="Normal 296 8 3 3 2" xfId="33130"/>
    <cellStyle name="Normal 296 8 3 4" xfId="29306"/>
    <cellStyle name="Normal 296 8 4" xfId="16425"/>
    <cellStyle name="Normal 296 8 4 2" xfId="23449"/>
    <cellStyle name="Normal 296 8 4 2 2" xfId="33485"/>
    <cellStyle name="Normal 296 8 4 3" xfId="29761"/>
    <cellStyle name="Normal 296 8 5" xfId="13453"/>
    <cellStyle name="Normal 296 8 5 2" xfId="27694"/>
    <cellStyle name="Normal 296 8 6" xfId="22800"/>
    <cellStyle name="Normal 296 8 6 2" xfId="32836"/>
    <cellStyle name="Normal 296 8 7" xfId="26801"/>
    <cellStyle name="Normal 296 9" xfId="10764"/>
    <cellStyle name="Normal 296 9 2" xfId="13864"/>
    <cellStyle name="Normal 296 9 2 2" xfId="16426"/>
    <cellStyle name="Normal 296 9 2 2 2" xfId="23450"/>
    <cellStyle name="Normal 296 9 2 2 2 2" xfId="33486"/>
    <cellStyle name="Normal 296 9 2 2 3" xfId="29762"/>
    <cellStyle name="Normal 296 9 2 3" xfId="22968"/>
    <cellStyle name="Normal 296 9 2 3 2" xfId="33004"/>
    <cellStyle name="Normal 296 9 2 4" xfId="27925"/>
    <cellStyle name="Normal 296 9 3" xfId="15294"/>
    <cellStyle name="Normal 296 9 3 2" xfId="16427"/>
    <cellStyle name="Normal 296 9 3 2 2" xfId="23451"/>
    <cellStyle name="Normal 296 9 3 2 2 2" xfId="33487"/>
    <cellStyle name="Normal 296 9 3 2 3" xfId="29763"/>
    <cellStyle name="Normal 296 9 3 3" xfId="23118"/>
    <cellStyle name="Normal 296 9 3 3 2" xfId="33154"/>
    <cellStyle name="Normal 296 9 3 4" xfId="29355"/>
    <cellStyle name="Normal 296 9 4" xfId="16428"/>
    <cellStyle name="Normal 296 9 4 2" xfId="23452"/>
    <cellStyle name="Normal 296 9 4 2 2" xfId="33488"/>
    <cellStyle name="Normal 296 9 4 3" xfId="29764"/>
    <cellStyle name="Normal 296 9 5" xfId="13477"/>
    <cellStyle name="Normal 296 9 5 2" xfId="27718"/>
    <cellStyle name="Normal 296 9 6" xfId="22818"/>
    <cellStyle name="Normal 296 9 6 2" xfId="32854"/>
    <cellStyle name="Normal 296 9 7" xfId="26850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2 2 2" xfId="33489"/>
    <cellStyle name="Normal 297 10 2 2 3" xfId="29765"/>
    <cellStyle name="Normal 297 10 2 3" xfId="23056"/>
    <cellStyle name="Normal 297 10 2 3 2" xfId="33092"/>
    <cellStyle name="Normal 297 10 2 4" xfId="28013"/>
    <cellStyle name="Normal 297 10 3" xfId="15401"/>
    <cellStyle name="Normal 297 10 3 2" xfId="16430"/>
    <cellStyle name="Normal 297 10 3 2 2" xfId="23454"/>
    <cellStyle name="Normal 297 10 3 2 2 2" xfId="33490"/>
    <cellStyle name="Normal 297 10 3 2 3" xfId="29766"/>
    <cellStyle name="Normal 297 10 3 3" xfId="23206"/>
    <cellStyle name="Normal 297 10 3 3 2" xfId="33242"/>
    <cellStyle name="Normal 297 10 3 4" xfId="29462"/>
    <cellStyle name="Normal 297 10 4" xfId="16431"/>
    <cellStyle name="Normal 297 10 4 2" xfId="23455"/>
    <cellStyle name="Normal 297 10 4 2 2" xfId="33491"/>
    <cellStyle name="Normal 297 10 4 3" xfId="29767"/>
    <cellStyle name="Normal 297 10 5" xfId="22906"/>
    <cellStyle name="Normal 297 10 5 2" xfId="32942"/>
    <cellStyle name="Normal 297 10 6" xfId="27863"/>
    <cellStyle name="Normal 297 11" xfId="13809"/>
    <cellStyle name="Normal 297 11 2" xfId="16432"/>
    <cellStyle name="Normal 297 11 2 2" xfId="23456"/>
    <cellStyle name="Normal 297 11 2 2 2" xfId="33492"/>
    <cellStyle name="Normal 297 11 2 3" xfId="29768"/>
    <cellStyle name="Normal 297 11 3" xfId="22913"/>
    <cellStyle name="Normal 297 11 3 2" xfId="32949"/>
    <cellStyle name="Normal 297 11 4" xfId="27870"/>
    <cellStyle name="Normal 297 12" xfId="13959"/>
    <cellStyle name="Normal 297 12 2" xfId="16433"/>
    <cellStyle name="Normal 297 12 2 2" xfId="23457"/>
    <cellStyle name="Normal 297 12 2 2 2" xfId="33493"/>
    <cellStyle name="Normal 297 12 2 3" xfId="29769"/>
    <cellStyle name="Normal 297 12 3" xfId="23063"/>
    <cellStyle name="Normal 297 12 3 2" xfId="33099"/>
    <cellStyle name="Normal 297 12 4" xfId="28020"/>
    <cellStyle name="Normal 297 13" xfId="15407"/>
    <cellStyle name="Normal 297 13 2" xfId="16434"/>
    <cellStyle name="Normal 297 13 2 2" xfId="23458"/>
    <cellStyle name="Normal 297 13 2 2 2" xfId="33494"/>
    <cellStyle name="Normal 297 13 2 3" xfId="29770"/>
    <cellStyle name="Normal 297 13 3" xfId="23212"/>
    <cellStyle name="Normal 297 13 3 2" xfId="33248"/>
    <cellStyle name="Normal 297 13 4" xfId="29468"/>
    <cellStyle name="Normal 297 14" xfId="15414"/>
    <cellStyle name="Normal 297 14 2" xfId="16435"/>
    <cellStyle name="Normal 297 14 2 2" xfId="23459"/>
    <cellStyle name="Normal 297 14 2 2 2" xfId="33495"/>
    <cellStyle name="Normal 297 14 2 3" xfId="29771"/>
    <cellStyle name="Normal 297 14 3" xfId="23219"/>
    <cellStyle name="Normal 297 14 3 2" xfId="33255"/>
    <cellStyle name="Normal 297 14 4" xfId="29475"/>
    <cellStyle name="Normal 297 15" xfId="15420"/>
    <cellStyle name="Normal 297 15 2" xfId="16436"/>
    <cellStyle name="Normal 297 15 2 2" xfId="23460"/>
    <cellStyle name="Normal 297 15 2 2 2" xfId="33496"/>
    <cellStyle name="Normal 297 15 2 3" xfId="29772"/>
    <cellStyle name="Normal 297 15 3" xfId="23225"/>
    <cellStyle name="Normal 297 15 3 2" xfId="33261"/>
    <cellStyle name="Normal 297 15 4" xfId="29481"/>
    <cellStyle name="Normal 297 16" xfId="15437"/>
    <cellStyle name="Normal 297 16 2" xfId="16437"/>
    <cellStyle name="Normal 297 16 2 2" xfId="23461"/>
    <cellStyle name="Normal 297 16 2 2 2" xfId="33497"/>
    <cellStyle name="Normal 297 16 2 3" xfId="29773"/>
    <cellStyle name="Normal 297 16 3" xfId="23230"/>
    <cellStyle name="Normal 297 16 3 2" xfId="33266"/>
    <cellStyle name="Normal 297 16 4" xfId="29498"/>
    <cellStyle name="Normal 297 17" xfId="15451"/>
    <cellStyle name="Normal 297 17 2" xfId="16438"/>
    <cellStyle name="Normal 297 17 2 2" xfId="23462"/>
    <cellStyle name="Normal 297 17 2 2 2" xfId="33498"/>
    <cellStyle name="Normal 297 17 2 3" xfId="29774"/>
    <cellStyle name="Normal 297 17 3" xfId="23236"/>
    <cellStyle name="Normal 297 17 3 2" xfId="33272"/>
    <cellStyle name="Normal 297 17 4" xfId="29512"/>
    <cellStyle name="Normal 297 18" xfId="15467"/>
    <cellStyle name="Normal 297 18 2" xfId="16439"/>
    <cellStyle name="Normal 297 18 2 2" xfId="23463"/>
    <cellStyle name="Normal 297 18 2 2 2" xfId="33499"/>
    <cellStyle name="Normal 297 18 2 3" xfId="29775"/>
    <cellStyle name="Normal 297 18 3" xfId="23246"/>
    <cellStyle name="Normal 297 18 3 2" xfId="33282"/>
    <cellStyle name="Normal 297 18 4" xfId="29528"/>
    <cellStyle name="Normal 297 19" xfId="16440"/>
    <cellStyle name="Normal 297 19 2" xfId="23464"/>
    <cellStyle name="Normal 297 19 2 2" xfId="33500"/>
    <cellStyle name="Normal 297 19 3" xfId="29776"/>
    <cellStyle name="Normal 297 2" xfId="10655"/>
    <cellStyle name="Normal 297 2 10" xfId="22756"/>
    <cellStyle name="Normal 297 2 10 2" xfId="32792"/>
    <cellStyle name="Normal 297 2 11" xfId="26779"/>
    <cellStyle name="Normal 297 2 2" xfId="10724"/>
    <cellStyle name="Normal 297 2 2 2" xfId="13848"/>
    <cellStyle name="Normal 297 2 2 2 2" xfId="16441"/>
    <cellStyle name="Normal 297 2 2 2 2 2" xfId="23465"/>
    <cellStyle name="Normal 297 2 2 2 2 2 2" xfId="33501"/>
    <cellStyle name="Normal 297 2 2 2 2 3" xfId="29777"/>
    <cellStyle name="Normal 297 2 2 2 3" xfId="22952"/>
    <cellStyle name="Normal 297 2 2 2 3 2" xfId="32988"/>
    <cellStyle name="Normal 297 2 2 2 4" xfId="27909"/>
    <cellStyle name="Normal 297 2 2 3" xfId="15255"/>
    <cellStyle name="Normal 297 2 2 3 2" xfId="16442"/>
    <cellStyle name="Normal 297 2 2 3 2 2" xfId="23466"/>
    <cellStyle name="Normal 297 2 2 3 2 2 2" xfId="33502"/>
    <cellStyle name="Normal 297 2 2 3 2 3" xfId="29778"/>
    <cellStyle name="Normal 297 2 2 3 3" xfId="23102"/>
    <cellStyle name="Normal 297 2 2 3 3 2" xfId="33138"/>
    <cellStyle name="Normal 297 2 2 3 4" xfId="29316"/>
    <cellStyle name="Normal 297 2 2 4" xfId="16443"/>
    <cellStyle name="Normal 297 2 2 4 2" xfId="23467"/>
    <cellStyle name="Normal 297 2 2 4 2 2" xfId="33503"/>
    <cellStyle name="Normal 297 2 2 4 3" xfId="29779"/>
    <cellStyle name="Normal 297 2 2 5" xfId="18330"/>
    <cellStyle name="Normal 297 2 2 5 2" xfId="23779"/>
    <cellStyle name="Normal 297 2 2 5 2 2" xfId="33815"/>
    <cellStyle name="Normal 297 2 2 5 3" xfId="30458"/>
    <cellStyle name="Normal 297 2 2 6" xfId="13461"/>
    <cellStyle name="Normal 297 2 2 6 2" xfId="27702"/>
    <cellStyle name="Normal 297 2 2 7" xfId="22781"/>
    <cellStyle name="Normal 297 2 2 7 2" xfId="32817"/>
    <cellStyle name="Normal 297 2 2 8" xfId="26811"/>
    <cellStyle name="Normal 297 2 3" xfId="10787"/>
    <cellStyle name="Normal 297 2 3 2" xfId="13872"/>
    <cellStyle name="Normal 297 2 3 2 2" xfId="16444"/>
    <cellStyle name="Normal 297 2 3 2 2 2" xfId="23468"/>
    <cellStyle name="Normal 297 2 3 2 2 2 2" xfId="33504"/>
    <cellStyle name="Normal 297 2 3 2 2 3" xfId="29780"/>
    <cellStyle name="Normal 297 2 3 2 3" xfId="22976"/>
    <cellStyle name="Normal 297 2 3 2 3 2" xfId="33012"/>
    <cellStyle name="Normal 297 2 3 2 4" xfId="27933"/>
    <cellStyle name="Normal 297 2 3 3" xfId="15317"/>
    <cellStyle name="Normal 297 2 3 3 2" xfId="16445"/>
    <cellStyle name="Normal 297 2 3 3 2 2" xfId="23469"/>
    <cellStyle name="Normal 297 2 3 3 2 2 2" xfId="33505"/>
    <cellStyle name="Normal 297 2 3 3 2 3" xfId="29781"/>
    <cellStyle name="Normal 297 2 3 3 3" xfId="23126"/>
    <cellStyle name="Normal 297 2 3 3 3 2" xfId="33162"/>
    <cellStyle name="Normal 297 2 3 3 4" xfId="29378"/>
    <cellStyle name="Normal 297 2 3 4" xfId="16446"/>
    <cellStyle name="Normal 297 2 3 4 2" xfId="23470"/>
    <cellStyle name="Normal 297 2 3 4 2 2" xfId="33506"/>
    <cellStyle name="Normal 297 2 3 4 3" xfId="29782"/>
    <cellStyle name="Normal 297 2 3 5" xfId="13485"/>
    <cellStyle name="Normal 297 2 3 5 2" xfId="27726"/>
    <cellStyle name="Normal 297 2 3 6" xfId="22826"/>
    <cellStyle name="Normal 297 2 3 6 2" xfId="32862"/>
    <cellStyle name="Normal 297 2 3 7" xfId="26873"/>
    <cellStyle name="Normal 297 2 4" xfId="10815"/>
    <cellStyle name="Normal 297 2 4 2" xfId="13896"/>
    <cellStyle name="Normal 297 2 4 2 2" xfId="16447"/>
    <cellStyle name="Normal 297 2 4 2 2 2" xfId="23471"/>
    <cellStyle name="Normal 297 2 4 2 2 2 2" xfId="33507"/>
    <cellStyle name="Normal 297 2 4 2 2 3" xfId="29783"/>
    <cellStyle name="Normal 297 2 4 2 3" xfId="23000"/>
    <cellStyle name="Normal 297 2 4 2 3 2" xfId="33036"/>
    <cellStyle name="Normal 297 2 4 2 4" xfId="27957"/>
    <cellStyle name="Normal 297 2 4 3" xfId="15345"/>
    <cellStyle name="Normal 297 2 4 3 2" xfId="16448"/>
    <cellStyle name="Normal 297 2 4 3 2 2" xfId="23472"/>
    <cellStyle name="Normal 297 2 4 3 2 2 2" xfId="33508"/>
    <cellStyle name="Normal 297 2 4 3 2 3" xfId="29784"/>
    <cellStyle name="Normal 297 2 4 3 3" xfId="23150"/>
    <cellStyle name="Normal 297 2 4 3 3 2" xfId="33186"/>
    <cellStyle name="Normal 297 2 4 3 4" xfId="29406"/>
    <cellStyle name="Normal 297 2 4 4" xfId="16449"/>
    <cellStyle name="Normal 297 2 4 4 2" xfId="23473"/>
    <cellStyle name="Normal 297 2 4 4 2 2" xfId="33509"/>
    <cellStyle name="Normal 297 2 4 4 3" xfId="29785"/>
    <cellStyle name="Normal 297 2 4 5" xfId="13509"/>
    <cellStyle name="Normal 297 2 4 5 2" xfId="27750"/>
    <cellStyle name="Normal 297 2 4 6" xfId="22850"/>
    <cellStyle name="Normal 297 2 4 6 2" xfId="32886"/>
    <cellStyle name="Normal 297 2 4 7" xfId="26901"/>
    <cellStyle name="Normal 297 2 5" xfId="13824"/>
    <cellStyle name="Normal 297 2 5 2" xfId="16450"/>
    <cellStyle name="Normal 297 2 5 2 2" xfId="23474"/>
    <cellStyle name="Normal 297 2 5 2 2 2" xfId="33510"/>
    <cellStyle name="Normal 297 2 5 2 3" xfId="29786"/>
    <cellStyle name="Normal 297 2 5 3" xfId="22928"/>
    <cellStyle name="Normal 297 2 5 3 2" xfId="32964"/>
    <cellStyle name="Normal 297 2 5 4" xfId="27885"/>
    <cellStyle name="Normal 297 2 6" xfId="15223"/>
    <cellStyle name="Normal 297 2 6 2" xfId="16451"/>
    <cellStyle name="Normal 297 2 6 2 2" xfId="23475"/>
    <cellStyle name="Normal 297 2 6 2 2 2" xfId="33511"/>
    <cellStyle name="Normal 297 2 6 2 3" xfId="29787"/>
    <cellStyle name="Normal 297 2 6 3" xfId="23078"/>
    <cellStyle name="Normal 297 2 6 3 2" xfId="33114"/>
    <cellStyle name="Normal 297 2 6 4" xfId="29284"/>
    <cellStyle name="Normal 297 2 7" xfId="16452"/>
    <cellStyle name="Normal 297 2 7 2" xfId="23476"/>
    <cellStyle name="Normal 297 2 7 2 2" xfId="33512"/>
    <cellStyle name="Normal 297 2 7 3" xfId="29788"/>
    <cellStyle name="Normal 297 2 8" xfId="18303"/>
    <cellStyle name="Normal 297 2 8 2" xfId="23767"/>
    <cellStyle name="Normal 297 2 8 2 2" xfId="33803"/>
    <cellStyle name="Normal 297 2 8 3" xfId="30446"/>
    <cellStyle name="Normal 297 2 9" xfId="13437"/>
    <cellStyle name="Normal 297 2 9 2" xfId="24429"/>
    <cellStyle name="Normal 297 2 9 2 2" xfId="34465"/>
    <cellStyle name="Normal 297 2 9 3" xfId="27678"/>
    <cellStyle name="Normal 297 20" xfId="17790"/>
    <cellStyle name="Normal 297 20 2" xfId="23753"/>
    <cellStyle name="Normal 297 20 2 2" xfId="33789"/>
    <cellStyle name="Normal 297 20 3" xfId="30261"/>
    <cellStyle name="Normal 297 21" xfId="18289"/>
    <cellStyle name="Normal 297 21 2" xfId="23761"/>
    <cellStyle name="Normal 297 21 2 2" xfId="33797"/>
    <cellStyle name="Normal 297 21 3" xfId="30433"/>
    <cellStyle name="Normal 297 22" xfId="13357"/>
    <cellStyle name="Normal 297 22 2" xfId="22783"/>
    <cellStyle name="Normal 297 22 2 2" xfId="32819"/>
    <cellStyle name="Normal 297 22 3" xfId="27658"/>
    <cellStyle name="Normal 297 23" xfId="10927"/>
    <cellStyle name="Normal 297 23 2" xfId="23849"/>
    <cellStyle name="Normal 297 23 2 2" xfId="33885"/>
    <cellStyle name="Normal 297 23 3" xfId="26988"/>
    <cellStyle name="Normal 297 24" xfId="21573"/>
    <cellStyle name="Normal 297 24 2" xfId="31615"/>
    <cellStyle name="Normal 297 25" xfId="25487"/>
    <cellStyle name="Normal 297 3" xfId="10664"/>
    <cellStyle name="Normal 297 3 10" xfId="22775"/>
    <cellStyle name="Normal 297 3 10 2" xfId="32811"/>
    <cellStyle name="Normal 297 3 11" xfId="26787"/>
    <cellStyle name="Normal 297 3 2" xfId="10732"/>
    <cellStyle name="Normal 297 3 2 2" xfId="13856"/>
    <cellStyle name="Normal 297 3 2 2 2" xfId="16453"/>
    <cellStyle name="Normal 297 3 2 2 2 2" xfId="23477"/>
    <cellStyle name="Normal 297 3 2 2 2 2 2" xfId="33513"/>
    <cellStyle name="Normal 297 3 2 2 2 3" xfId="29789"/>
    <cellStyle name="Normal 297 3 2 2 3" xfId="22960"/>
    <cellStyle name="Normal 297 3 2 2 3 2" xfId="32996"/>
    <cellStyle name="Normal 297 3 2 2 4" xfId="27917"/>
    <cellStyle name="Normal 297 3 2 3" xfId="15263"/>
    <cellStyle name="Normal 297 3 2 3 2" xfId="16454"/>
    <cellStyle name="Normal 297 3 2 3 2 2" xfId="23478"/>
    <cellStyle name="Normal 297 3 2 3 2 2 2" xfId="33514"/>
    <cellStyle name="Normal 297 3 2 3 2 3" xfId="29790"/>
    <cellStyle name="Normal 297 3 2 3 3" xfId="23110"/>
    <cellStyle name="Normal 297 3 2 3 3 2" xfId="33146"/>
    <cellStyle name="Normal 297 3 2 3 4" xfId="29324"/>
    <cellStyle name="Normal 297 3 2 4" xfId="16455"/>
    <cellStyle name="Normal 297 3 2 4 2" xfId="23479"/>
    <cellStyle name="Normal 297 3 2 4 2 2" xfId="33515"/>
    <cellStyle name="Normal 297 3 2 4 3" xfId="29791"/>
    <cellStyle name="Normal 297 3 2 5" xfId="13469"/>
    <cellStyle name="Normal 297 3 2 5 2" xfId="27710"/>
    <cellStyle name="Normal 297 3 2 6" xfId="22810"/>
    <cellStyle name="Normal 297 3 2 6 2" xfId="32846"/>
    <cellStyle name="Normal 297 3 2 7" xfId="26819"/>
    <cellStyle name="Normal 297 3 3" xfId="10795"/>
    <cellStyle name="Normal 297 3 3 2" xfId="13880"/>
    <cellStyle name="Normal 297 3 3 2 2" xfId="16456"/>
    <cellStyle name="Normal 297 3 3 2 2 2" xfId="23480"/>
    <cellStyle name="Normal 297 3 3 2 2 2 2" xfId="33516"/>
    <cellStyle name="Normal 297 3 3 2 2 3" xfId="29792"/>
    <cellStyle name="Normal 297 3 3 2 3" xfId="22984"/>
    <cellStyle name="Normal 297 3 3 2 3 2" xfId="33020"/>
    <cellStyle name="Normal 297 3 3 2 4" xfId="27941"/>
    <cellStyle name="Normal 297 3 3 3" xfId="15325"/>
    <cellStyle name="Normal 297 3 3 3 2" xfId="16457"/>
    <cellStyle name="Normal 297 3 3 3 2 2" xfId="23481"/>
    <cellStyle name="Normal 297 3 3 3 2 2 2" xfId="33517"/>
    <cellStyle name="Normal 297 3 3 3 2 3" xfId="29793"/>
    <cellStyle name="Normal 297 3 3 3 3" xfId="23134"/>
    <cellStyle name="Normal 297 3 3 3 3 2" xfId="33170"/>
    <cellStyle name="Normal 297 3 3 3 4" xfId="29386"/>
    <cellStyle name="Normal 297 3 3 4" xfId="16458"/>
    <cellStyle name="Normal 297 3 3 4 2" xfId="23482"/>
    <cellStyle name="Normal 297 3 3 4 2 2" xfId="33518"/>
    <cellStyle name="Normal 297 3 3 4 3" xfId="29794"/>
    <cellStyle name="Normal 297 3 3 5" xfId="13493"/>
    <cellStyle name="Normal 297 3 3 5 2" xfId="27734"/>
    <cellStyle name="Normal 297 3 3 6" xfId="22834"/>
    <cellStyle name="Normal 297 3 3 6 2" xfId="32870"/>
    <cellStyle name="Normal 297 3 3 7" xfId="26881"/>
    <cellStyle name="Normal 297 3 4" xfId="10823"/>
    <cellStyle name="Normal 297 3 4 2" xfId="13904"/>
    <cellStyle name="Normal 297 3 4 2 2" xfId="16459"/>
    <cellStyle name="Normal 297 3 4 2 2 2" xfId="23483"/>
    <cellStyle name="Normal 297 3 4 2 2 2 2" xfId="33519"/>
    <cellStyle name="Normal 297 3 4 2 2 3" xfId="29795"/>
    <cellStyle name="Normal 297 3 4 2 3" xfId="23008"/>
    <cellStyle name="Normal 297 3 4 2 3 2" xfId="33044"/>
    <cellStyle name="Normal 297 3 4 2 4" xfId="27965"/>
    <cellStyle name="Normal 297 3 4 3" xfId="15353"/>
    <cellStyle name="Normal 297 3 4 3 2" xfId="16460"/>
    <cellStyle name="Normal 297 3 4 3 2 2" xfId="23484"/>
    <cellStyle name="Normal 297 3 4 3 2 2 2" xfId="33520"/>
    <cellStyle name="Normal 297 3 4 3 2 3" xfId="29796"/>
    <cellStyle name="Normal 297 3 4 3 3" xfId="23158"/>
    <cellStyle name="Normal 297 3 4 3 3 2" xfId="33194"/>
    <cellStyle name="Normal 297 3 4 3 4" xfId="29414"/>
    <cellStyle name="Normal 297 3 4 4" xfId="16461"/>
    <cellStyle name="Normal 297 3 4 4 2" xfId="23485"/>
    <cellStyle name="Normal 297 3 4 4 2 2" xfId="33521"/>
    <cellStyle name="Normal 297 3 4 4 3" xfId="29797"/>
    <cellStyle name="Normal 297 3 4 5" xfId="13517"/>
    <cellStyle name="Normal 297 3 4 5 2" xfId="27758"/>
    <cellStyle name="Normal 297 3 4 6" xfId="22858"/>
    <cellStyle name="Normal 297 3 4 6 2" xfId="32894"/>
    <cellStyle name="Normal 297 3 4 7" xfId="26909"/>
    <cellStyle name="Normal 297 3 5" xfId="13832"/>
    <cellStyle name="Normal 297 3 5 2" xfId="16462"/>
    <cellStyle name="Normal 297 3 5 2 2" xfId="23486"/>
    <cellStyle name="Normal 297 3 5 2 2 2" xfId="33522"/>
    <cellStyle name="Normal 297 3 5 2 3" xfId="29798"/>
    <cellStyle name="Normal 297 3 5 3" xfId="22936"/>
    <cellStyle name="Normal 297 3 5 3 2" xfId="32972"/>
    <cellStyle name="Normal 297 3 5 4" xfId="27893"/>
    <cellStyle name="Normal 297 3 6" xfId="15231"/>
    <cellStyle name="Normal 297 3 6 2" xfId="16463"/>
    <cellStyle name="Normal 297 3 6 2 2" xfId="23487"/>
    <cellStyle name="Normal 297 3 6 2 2 2" xfId="33523"/>
    <cellStyle name="Normal 297 3 6 2 3" xfId="29799"/>
    <cellStyle name="Normal 297 3 6 3" xfId="23086"/>
    <cellStyle name="Normal 297 3 6 3 2" xfId="33122"/>
    <cellStyle name="Normal 297 3 6 4" xfId="29292"/>
    <cellStyle name="Normal 297 3 7" xfId="16464"/>
    <cellStyle name="Normal 297 3 7 2" xfId="23488"/>
    <cellStyle name="Normal 297 3 7 2 2" xfId="33524"/>
    <cellStyle name="Normal 297 3 7 3" xfId="29800"/>
    <cellStyle name="Normal 297 3 8" xfId="18324"/>
    <cellStyle name="Normal 297 3 8 2" xfId="23773"/>
    <cellStyle name="Normal 297 3 8 2 2" xfId="33809"/>
    <cellStyle name="Normal 297 3 8 3" xfId="30452"/>
    <cellStyle name="Normal 297 3 9" xfId="13445"/>
    <cellStyle name="Normal 297 3 9 2" xfId="27686"/>
    <cellStyle name="Normal 297 4" xfId="10670"/>
    <cellStyle name="Normal 297 4 10" xfId="26793"/>
    <cellStyle name="Normal 297 4 2" xfId="10738"/>
    <cellStyle name="Normal 297 4 2 2" xfId="13862"/>
    <cellStyle name="Normal 297 4 2 2 2" xfId="16465"/>
    <cellStyle name="Normal 297 4 2 2 2 2" xfId="23489"/>
    <cellStyle name="Normal 297 4 2 2 2 2 2" xfId="33525"/>
    <cellStyle name="Normal 297 4 2 2 2 3" xfId="29801"/>
    <cellStyle name="Normal 297 4 2 2 3" xfId="22966"/>
    <cellStyle name="Normal 297 4 2 2 3 2" xfId="33002"/>
    <cellStyle name="Normal 297 4 2 2 4" xfId="27923"/>
    <cellStyle name="Normal 297 4 2 3" xfId="15269"/>
    <cellStyle name="Normal 297 4 2 3 2" xfId="16466"/>
    <cellStyle name="Normal 297 4 2 3 2 2" xfId="23490"/>
    <cellStyle name="Normal 297 4 2 3 2 2 2" xfId="33526"/>
    <cellStyle name="Normal 297 4 2 3 2 3" xfId="29802"/>
    <cellStyle name="Normal 297 4 2 3 3" xfId="23116"/>
    <cellStyle name="Normal 297 4 2 3 3 2" xfId="33152"/>
    <cellStyle name="Normal 297 4 2 3 4" xfId="29330"/>
    <cellStyle name="Normal 297 4 2 4" xfId="16467"/>
    <cellStyle name="Normal 297 4 2 4 2" xfId="23491"/>
    <cellStyle name="Normal 297 4 2 4 2 2" xfId="33527"/>
    <cellStyle name="Normal 297 4 2 4 3" xfId="29803"/>
    <cellStyle name="Normal 297 4 2 5" xfId="13475"/>
    <cellStyle name="Normal 297 4 2 5 2" xfId="27716"/>
    <cellStyle name="Normal 297 4 2 6" xfId="22816"/>
    <cellStyle name="Normal 297 4 2 6 2" xfId="32852"/>
    <cellStyle name="Normal 297 4 2 7" xfId="26825"/>
    <cellStyle name="Normal 297 4 3" xfId="10801"/>
    <cellStyle name="Normal 297 4 3 2" xfId="13886"/>
    <cellStyle name="Normal 297 4 3 2 2" xfId="16468"/>
    <cellStyle name="Normal 297 4 3 2 2 2" xfId="23492"/>
    <cellStyle name="Normal 297 4 3 2 2 2 2" xfId="33528"/>
    <cellStyle name="Normal 297 4 3 2 2 3" xfId="29804"/>
    <cellStyle name="Normal 297 4 3 2 3" xfId="22990"/>
    <cellStyle name="Normal 297 4 3 2 3 2" xfId="33026"/>
    <cellStyle name="Normal 297 4 3 2 4" xfId="27947"/>
    <cellStyle name="Normal 297 4 3 3" xfId="15331"/>
    <cellStyle name="Normal 297 4 3 3 2" xfId="16469"/>
    <cellStyle name="Normal 297 4 3 3 2 2" xfId="23493"/>
    <cellStyle name="Normal 297 4 3 3 2 2 2" xfId="33529"/>
    <cellStyle name="Normal 297 4 3 3 2 3" xfId="29805"/>
    <cellStyle name="Normal 297 4 3 3 3" xfId="23140"/>
    <cellStyle name="Normal 297 4 3 3 3 2" xfId="33176"/>
    <cellStyle name="Normal 297 4 3 3 4" xfId="29392"/>
    <cellStyle name="Normal 297 4 3 4" xfId="16470"/>
    <cellStyle name="Normal 297 4 3 4 2" xfId="23494"/>
    <cellStyle name="Normal 297 4 3 4 2 2" xfId="33530"/>
    <cellStyle name="Normal 297 4 3 4 3" xfId="29806"/>
    <cellStyle name="Normal 297 4 3 5" xfId="13499"/>
    <cellStyle name="Normal 297 4 3 5 2" xfId="27740"/>
    <cellStyle name="Normal 297 4 3 6" xfId="22840"/>
    <cellStyle name="Normal 297 4 3 6 2" xfId="32876"/>
    <cellStyle name="Normal 297 4 3 7" xfId="26887"/>
    <cellStyle name="Normal 297 4 4" xfId="10829"/>
    <cellStyle name="Normal 297 4 4 2" xfId="13910"/>
    <cellStyle name="Normal 297 4 4 2 2" xfId="16471"/>
    <cellStyle name="Normal 297 4 4 2 2 2" xfId="23495"/>
    <cellStyle name="Normal 297 4 4 2 2 2 2" xfId="33531"/>
    <cellStyle name="Normal 297 4 4 2 2 3" xfId="29807"/>
    <cellStyle name="Normal 297 4 4 2 3" xfId="23014"/>
    <cellStyle name="Normal 297 4 4 2 3 2" xfId="33050"/>
    <cellStyle name="Normal 297 4 4 2 4" xfId="27971"/>
    <cellStyle name="Normal 297 4 4 3" xfId="15359"/>
    <cellStyle name="Normal 297 4 4 3 2" xfId="16472"/>
    <cellStyle name="Normal 297 4 4 3 2 2" xfId="23496"/>
    <cellStyle name="Normal 297 4 4 3 2 2 2" xfId="33532"/>
    <cellStyle name="Normal 297 4 4 3 2 3" xfId="29808"/>
    <cellStyle name="Normal 297 4 4 3 3" xfId="23164"/>
    <cellStyle name="Normal 297 4 4 3 3 2" xfId="33200"/>
    <cellStyle name="Normal 297 4 4 3 4" xfId="29420"/>
    <cellStyle name="Normal 297 4 4 4" xfId="16473"/>
    <cellStyle name="Normal 297 4 4 4 2" xfId="23497"/>
    <cellStyle name="Normal 297 4 4 4 2 2" xfId="33533"/>
    <cellStyle name="Normal 297 4 4 4 3" xfId="29809"/>
    <cellStyle name="Normal 297 4 4 5" xfId="13523"/>
    <cellStyle name="Normal 297 4 4 5 2" xfId="27764"/>
    <cellStyle name="Normal 297 4 4 6" xfId="22864"/>
    <cellStyle name="Normal 297 4 4 6 2" xfId="32900"/>
    <cellStyle name="Normal 297 4 4 7" xfId="26915"/>
    <cellStyle name="Normal 297 4 5" xfId="13838"/>
    <cellStyle name="Normal 297 4 5 2" xfId="16474"/>
    <cellStyle name="Normal 297 4 5 2 2" xfId="23498"/>
    <cellStyle name="Normal 297 4 5 2 2 2" xfId="33534"/>
    <cellStyle name="Normal 297 4 5 2 3" xfId="29810"/>
    <cellStyle name="Normal 297 4 5 3" xfId="22942"/>
    <cellStyle name="Normal 297 4 5 3 2" xfId="32978"/>
    <cellStyle name="Normal 297 4 5 4" xfId="27899"/>
    <cellStyle name="Normal 297 4 6" xfId="15237"/>
    <cellStyle name="Normal 297 4 6 2" xfId="16475"/>
    <cellStyle name="Normal 297 4 6 2 2" xfId="23499"/>
    <cellStyle name="Normal 297 4 6 2 2 2" xfId="33535"/>
    <cellStyle name="Normal 297 4 6 2 3" xfId="29811"/>
    <cellStyle name="Normal 297 4 6 3" xfId="23092"/>
    <cellStyle name="Normal 297 4 6 3 2" xfId="33128"/>
    <cellStyle name="Normal 297 4 6 4" xfId="29298"/>
    <cellStyle name="Normal 297 4 7" xfId="16476"/>
    <cellStyle name="Normal 297 4 7 2" xfId="23500"/>
    <cellStyle name="Normal 297 4 7 2 2" xfId="33536"/>
    <cellStyle name="Normal 297 4 7 3" xfId="29812"/>
    <cellStyle name="Normal 297 4 8" xfId="13451"/>
    <cellStyle name="Normal 297 4 8 2" xfId="27692"/>
    <cellStyle name="Normal 297 4 9" xfId="22798"/>
    <cellStyle name="Normal 297 4 9 2" xfId="32834"/>
    <cellStyle name="Normal 297 5" xfId="10004"/>
    <cellStyle name="Normal 297 5 2" xfId="13818"/>
    <cellStyle name="Normal 297 5 2 2" xfId="16477"/>
    <cellStyle name="Normal 297 5 2 2 2" xfId="23501"/>
    <cellStyle name="Normal 297 5 2 2 2 2" xfId="33537"/>
    <cellStyle name="Normal 297 5 2 2 3" xfId="29813"/>
    <cellStyle name="Normal 297 5 2 3" xfId="22922"/>
    <cellStyle name="Normal 297 5 2 3 2" xfId="32958"/>
    <cellStyle name="Normal 297 5 2 4" xfId="27879"/>
    <cellStyle name="Normal 297 5 3" xfId="14602"/>
    <cellStyle name="Normal 297 5 3 2" xfId="16478"/>
    <cellStyle name="Normal 297 5 3 2 2" xfId="23502"/>
    <cellStyle name="Normal 297 5 3 2 2 2" xfId="33538"/>
    <cellStyle name="Normal 297 5 3 2 3" xfId="29814"/>
    <cellStyle name="Normal 297 5 3 3" xfId="23072"/>
    <cellStyle name="Normal 297 5 3 3 2" xfId="33108"/>
    <cellStyle name="Normal 297 5 3 4" xfId="28663"/>
    <cellStyle name="Normal 297 5 4" xfId="16479"/>
    <cellStyle name="Normal 297 5 4 2" xfId="23503"/>
    <cellStyle name="Normal 297 5 4 2 2" xfId="33539"/>
    <cellStyle name="Normal 297 5 4 3" xfId="29815"/>
    <cellStyle name="Normal 297 5 5" xfId="13431"/>
    <cellStyle name="Normal 297 5 5 2" xfId="27672"/>
    <cellStyle name="Normal 297 5 6" xfId="22790"/>
    <cellStyle name="Normal 297 5 6 2" xfId="32826"/>
    <cellStyle name="Normal 297 5 7" xfId="26158"/>
    <cellStyle name="Normal 297 6" xfId="10711"/>
    <cellStyle name="Normal 297 6 2" xfId="13842"/>
    <cellStyle name="Normal 297 6 2 2" xfId="16480"/>
    <cellStyle name="Normal 297 6 2 2 2" xfId="23504"/>
    <cellStyle name="Normal 297 6 2 2 2 2" xfId="33540"/>
    <cellStyle name="Normal 297 6 2 2 3" xfId="29816"/>
    <cellStyle name="Normal 297 6 2 3" xfId="22946"/>
    <cellStyle name="Normal 297 6 2 3 2" xfId="32982"/>
    <cellStyle name="Normal 297 6 2 4" xfId="27903"/>
    <cellStyle name="Normal 297 6 3" xfId="15247"/>
    <cellStyle name="Normal 297 6 3 2" xfId="16481"/>
    <cellStyle name="Normal 297 6 3 2 2" xfId="23505"/>
    <cellStyle name="Normal 297 6 3 2 2 2" xfId="33541"/>
    <cellStyle name="Normal 297 6 3 2 3" xfId="29817"/>
    <cellStyle name="Normal 297 6 3 3" xfId="23096"/>
    <cellStyle name="Normal 297 6 3 3 2" xfId="33132"/>
    <cellStyle name="Normal 297 6 3 4" xfId="29308"/>
    <cellStyle name="Normal 297 6 4" xfId="16482"/>
    <cellStyle name="Normal 297 6 4 2" xfId="23506"/>
    <cellStyle name="Normal 297 6 4 2 2" xfId="33542"/>
    <cellStyle name="Normal 297 6 4 3" xfId="29818"/>
    <cellStyle name="Normal 297 6 5" xfId="13455"/>
    <cellStyle name="Normal 297 6 5 2" xfId="27696"/>
    <cellStyle name="Normal 297 6 6" xfId="22802"/>
    <cellStyle name="Normal 297 6 6 2" xfId="32838"/>
    <cellStyle name="Normal 297 6 7" xfId="26803"/>
    <cellStyle name="Normal 297 7" xfId="10780"/>
    <cellStyle name="Normal 297 7 2" xfId="13866"/>
    <cellStyle name="Normal 297 7 2 2" xfId="16483"/>
    <cellStyle name="Normal 297 7 2 2 2" xfId="23507"/>
    <cellStyle name="Normal 297 7 2 2 2 2" xfId="33543"/>
    <cellStyle name="Normal 297 7 2 2 3" xfId="29819"/>
    <cellStyle name="Normal 297 7 2 3" xfId="22970"/>
    <cellStyle name="Normal 297 7 2 3 2" xfId="33006"/>
    <cellStyle name="Normal 297 7 2 4" xfId="27927"/>
    <cellStyle name="Normal 297 7 3" xfId="15310"/>
    <cellStyle name="Normal 297 7 3 2" xfId="16484"/>
    <cellStyle name="Normal 297 7 3 2 2" xfId="23508"/>
    <cellStyle name="Normal 297 7 3 2 2 2" xfId="33544"/>
    <cellStyle name="Normal 297 7 3 2 3" xfId="29820"/>
    <cellStyle name="Normal 297 7 3 3" xfId="23120"/>
    <cellStyle name="Normal 297 7 3 3 2" xfId="33156"/>
    <cellStyle name="Normal 297 7 3 4" xfId="29371"/>
    <cellStyle name="Normal 297 7 4" xfId="16485"/>
    <cellStyle name="Normal 297 7 4 2" xfId="23509"/>
    <cellStyle name="Normal 297 7 4 2 2" xfId="33545"/>
    <cellStyle name="Normal 297 7 4 3" xfId="29821"/>
    <cellStyle name="Normal 297 7 5" xfId="13479"/>
    <cellStyle name="Normal 297 7 5 2" xfId="27720"/>
    <cellStyle name="Normal 297 7 6" xfId="22820"/>
    <cellStyle name="Normal 297 7 6 2" xfId="32856"/>
    <cellStyle name="Normal 297 7 7" xfId="26866"/>
    <cellStyle name="Normal 297 8" xfId="10809"/>
    <cellStyle name="Normal 297 8 2" xfId="13890"/>
    <cellStyle name="Normal 297 8 2 2" xfId="16486"/>
    <cellStyle name="Normal 297 8 2 2 2" xfId="23510"/>
    <cellStyle name="Normal 297 8 2 2 2 2" xfId="33546"/>
    <cellStyle name="Normal 297 8 2 2 3" xfId="29822"/>
    <cellStyle name="Normal 297 8 2 3" xfId="22994"/>
    <cellStyle name="Normal 297 8 2 3 2" xfId="33030"/>
    <cellStyle name="Normal 297 8 2 4" xfId="27951"/>
    <cellStyle name="Normal 297 8 3" xfId="15339"/>
    <cellStyle name="Normal 297 8 3 2" xfId="16487"/>
    <cellStyle name="Normal 297 8 3 2 2" xfId="23511"/>
    <cellStyle name="Normal 297 8 3 2 2 2" xfId="33547"/>
    <cellStyle name="Normal 297 8 3 2 3" xfId="29823"/>
    <cellStyle name="Normal 297 8 3 3" xfId="23144"/>
    <cellStyle name="Normal 297 8 3 3 2" xfId="33180"/>
    <cellStyle name="Normal 297 8 3 4" xfId="29400"/>
    <cellStyle name="Normal 297 8 4" xfId="16488"/>
    <cellStyle name="Normal 297 8 4 2" xfId="23512"/>
    <cellStyle name="Normal 297 8 4 2 2" xfId="33548"/>
    <cellStyle name="Normal 297 8 4 3" xfId="29824"/>
    <cellStyle name="Normal 297 8 5" xfId="13503"/>
    <cellStyle name="Normal 297 8 5 2" xfId="27744"/>
    <cellStyle name="Normal 297 8 6" xfId="22844"/>
    <cellStyle name="Normal 297 8 6 2" xfId="32880"/>
    <cellStyle name="Normal 297 8 7" xfId="26895"/>
    <cellStyle name="Normal 297 9" xfId="10901"/>
    <cellStyle name="Normal 297 9 2" xfId="13916"/>
    <cellStyle name="Normal 297 9 2 2" xfId="16489"/>
    <cellStyle name="Normal 297 9 2 2 2" xfId="23513"/>
    <cellStyle name="Normal 297 9 2 2 2 2" xfId="33549"/>
    <cellStyle name="Normal 297 9 2 2 3" xfId="29825"/>
    <cellStyle name="Normal 297 9 2 3" xfId="23020"/>
    <cellStyle name="Normal 297 9 2 3 2" xfId="33056"/>
    <cellStyle name="Normal 297 9 2 4" xfId="27977"/>
    <cellStyle name="Normal 297 9 3" xfId="15365"/>
    <cellStyle name="Normal 297 9 3 2" xfId="16490"/>
    <cellStyle name="Normal 297 9 3 2 2" xfId="23514"/>
    <cellStyle name="Normal 297 9 3 2 2 2" xfId="33550"/>
    <cellStyle name="Normal 297 9 3 2 3" xfId="29826"/>
    <cellStyle name="Normal 297 9 3 3" xfId="23170"/>
    <cellStyle name="Normal 297 9 3 3 2" xfId="33206"/>
    <cellStyle name="Normal 297 9 3 4" xfId="29426"/>
    <cellStyle name="Normal 297 9 4" xfId="16491"/>
    <cellStyle name="Normal 297 9 4 2" xfId="23515"/>
    <cellStyle name="Normal 297 9 4 2 2" xfId="33551"/>
    <cellStyle name="Normal 297 9 4 3" xfId="29827"/>
    <cellStyle name="Normal 297 9 5" xfId="13581"/>
    <cellStyle name="Normal 297 9 5 2" xfId="27822"/>
    <cellStyle name="Normal 297 9 6" xfId="22870"/>
    <cellStyle name="Normal 297 9 6 2" xfId="32906"/>
    <cellStyle name="Normal 297 9 7" xfId="26971"/>
    <cellStyle name="Normal 298" xfId="16492"/>
    <cellStyle name="Normal 298 2" xfId="24807"/>
    <cellStyle name="Normal 298 3" xfId="29828"/>
    <cellStyle name="Normal 299" xfId="16493"/>
    <cellStyle name="Normal 299 2" xfId="24808"/>
    <cellStyle name="Normal 299 3" xfId="29829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2"/>
    <cellStyle name="Normal 300" xfId="16494"/>
    <cellStyle name="Normal 300 2" xfId="24803"/>
    <cellStyle name="Normal 300 3" xfId="29830"/>
    <cellStyle name="Normal 301" xfId="16495"/>
    <cellStyle name="Normal 301 2" xfId="24804"/>
    <cellStyle name="Normal 301 3" xfId="29831"/>
    <cellStyle name="Normal 302" xfId="16496"/>
    <cellStyle name="Normal 302 2" xfId="24806"/>
    <cellStyle name="Normal 302 3" xfId="29832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0 3 2" xfId="33270"/>
    <cellStyle name="Normal 33 10 4" xfId="29508"/>
    <cellStyle name="Normal 33 11" xfId="15461"/>
    <cellStyle name="Normal 33 11 2" xfId="16524"/>
    <cellStyle name="Normal 33 11 2 2" xfId="23516"/>
    <cellStyle name="Normal 33 11 2 2 2" xfId="33552"/>
    <cellStyle name="Normal 33 11 2 3" xfId="29833"/>
    <cellStyle name="Normal 33 11 3" xfId="23241"/>
    <cellStyle name="Normal 33 11 3 2" xfId="33277"/>
    <cellStyle name="Normal 33 11 4" xfId="29522"/>
    <cellStyle name="Normal 33 12" xfId="15463"/>
    <cellStyle name="Normal 33 12 2" xfId="16525"/>
    <cellStyle name="Normal 33 12 2 2" xfId="23517"/>
    <cellStyle name="Normal 33 12 2 2 2" xfId="33553"/>
    <cellStyle name="Normal 33 12 2 3" xfId="29834"/>
    <cellStyle name="Normal 33 12 3" xfId="23242"/>
    <cellStyle name="Normal 33 12 3 2" xfId="33278"/>
    <cellStyle name="Normal 33 12 4" xfId="29524"/>
    <cellStyle name="Normal 33 13" xfId="16526"/>
    <cellStyle name="Normal 33 13 2" xfId="23518"/>
    <cellStyle name="Normal 33 13 2 2" xfId="33554"/>
    <cellStyle name="Normal 33 13 3" xfId="29835"/>
    <cellStyle name="Normal 33 14" xfId="10916"/>
    <cellStyle name="Normal 33 14 2" xfId="20886"/>
    <cellStyle name="Normal 33 14 2 2" xfId="30943"/>
    <cellStyle name="Normal 33 14 3" xfId="26977"/>
    <cellStyle name="Normal 33 15" xfId="24819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2 2 2" xfId="33555"/>
    <cellStyle name="Normal 33 2 3 2 3" xfId="29836"/>
    <cellStyle name="Normal 33 2 3 3" xfId="22918"/>
    <cellStyle name="Normal 33 2 3 3 2" xfId="32954"/>
    <cellStyle name="Normal 33 2 3 4" xfId="27875"/>
    <cellStyle name="Normal 33 2 4" xfId="13964"/>
    <cellStyle name="Normal 33 2 4 2" xfId="16528"/>
    <cellStyle name="Normal 33 2 4 2 2" xfId="23520"/>
    <cellStyle name="Normal 33 2 4 2 2 2" xfId="33556"/>
    <cellStyle name="Normal 33 2 4 2 3" xfId="29837"/>
    <cellStyle name="Normal 33 2 4 3" xfId="23068"/>
    <cellStyle name="Normal 33 2 4 3 2" xfId="33104"/>
    <cellStyle name="Normal 33 2 4 4" xfId="28025"/>
    <cellStyle name="Normal 33 2 5" xfId="16529"/>
    <cellStyle name="Normal 33 2 5 2" xfId="23521"/>
    <cellStyle name="Normal 33 2 5 2 2" xfId="33557"/>
    <cellStyle name="Normal 33 2 5 3" xfId="29838"/>
    <cellStyle name="Normal 33 2 6" xfId="13427"/>
    <cellStyle name="Normal 33 2 6 2" xfId="27668"/>
    <cellStyle name="Normal 33 2 7" xfId="22786"/>
    <cellStyle name="Normal 33 2 7 2" xfId="32822"/>
    <cellStyle name="Normal 33 2 8" xfId="25520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2 2 2" xfId="33558"/>
    <cellStyle name="Normal 33 4 2 2 3" xfId="29839"/>
    <cellStyle name="Normal 33 4 2 3" xfId="23015"/>
    <cellStyle name="Normal 33 4 2 3 2" xfId="33051"/>
    <cellStyle name="Normal 33 4 2 4" xfId="27972"/>
    <cellStyle name="Normal 33 4 3" xfId="15360"/>
    <cellStyle name="Normal 33 4 3 2" xfId="16531"/>
    <cellStyle name="Normal 33 4 3 2 2" xfId="23523"/>
    <cellStyle name="Normal 33 4 3 2 2 2" xfId="33559"/>
    <cellStyle name="Normal 33 4 3 2 3" xfId="29840"/>
    <cellStyle name="Normal 33 4 3 3" xfId="23165"/>
    <cellStyle name="Normal 33 4 3 3 2" xfId="33201"/>
    <cellStyle name="Normal 33 4 3 4" xfId="29421"/>
    <cellStyle name="Normal 33 4 4" xfId="16532"/>
    <cellStyle name="Normal 33 4 4 2" xfId="23524"/>
    <cellStyle name="Normal 33 4 4 2 2" xfId="33560"/>
    <cellStyle name="Normal 33 4 4 3" xfId="29841"/>
    <cellStyle name="Normal 33 4 5" xfId="13576"/>
    <cellStyle name="Normal 33 4 5 2" xfId="27817"/>
    <cellStyle name="Normal 33 4 6" xfId="22865"/>
    <cellStyle name="Normal 33 4 6 2" xfId="32901"/>
    <cellStyle name="Normal 33 4 7" xfId="26966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2 2 2" xfId="33561"/>
    <cellStyle name="Normal 33 6 2 2 3" xfId="29842"/>
    <cellStyle name="Normal 33 6 2 3" xfId="23054"/>
    <cellStyle name="Normal 33 6 2 3 2" xfId="33090"/>
    <cellStyle name="Normal 33 6 2 4" xfId="28011"/>
    <cellStyle name="Normal 33 6 3" xfId="15399"/>
    <cellStyle name="Normal 33 6 3 2" xfId="16534"/>
    <cellStyle name="Normal 33 6 3 2 2" xfId="23526"/>
    <cellStyle name="Normal 33 6 3 2 2 2" xfId="33562"/>
    <cellStyle name="Normal 33 6 3 2 3" xfId="29843"/>
    <cellStyle name="Normal 33 6 3 3" xfId="23204"/>
    <cellStyle name="Normal 33 6 3 3 2" xfId="33240"/>
    <cellStyle name="Normal 33 6 3 4" xfId="29460"/>
    <cellStyle name="Normal 33 6 4" xfId="16535"/>
    <cellStyle name="Normal 33 6 4 2" xfId="23527"/>
    <cellStyle name="Normal 33 6 4 2 2" xfId="33563"/>
    <cellStyle name="Normal 33 6 4 3" xfId="29844"/>
    <cellStyle name="Normal 33 6 5" xfId="22904"/>
    <cellStyle name="Normal 33 6 5 2" xfId="32940"/>
    <cellStyle name="Normal 33 6 6" xfId="27861"/>
    <cellStyle name="Normal 33 7" xfId="13807"/>
    <cellStyle name="Normal 33 7 2" xfId="16536"/>
    <cellStyle name="Normal 33 7 2 2" xfId="23528"/>
    <cellStyle name="Normal 33 7 2 2 2" xfId="33564"/>
    <cellStyle name="Normal 33 7 2 3" xfId="29845"/>
    <cellStyle name="Normal 33 7 3" xfId="22911"/>
    <cellStyle name="Normal 33 7 3 2" xfId="32947"/>
    <cellStyle name="Normal 33 7 4" xfId="27868"/>
    <cellStyle name="Normal 33 8" xfId="13957"/>
    <cellStyle name="Normal 33 8 2" xfId="16537"/>
    <cellStyle name="Normal 33 8 2 2" xfId="23529"/>
    <cellStyle name="Normal 33 8 2 2 2" xfId="33565"/>
    <cellStyle name="Normal 33 8 2 3" xfId="29846"/>
    <cellStyle name="Normal 33 8 3" xfId="23061"/>
    <cellStyle name="Normal 33 8 3 2" xfId="33097"/>
    <cellStyle name="Normal 33 8 4" xfId="28018"/>
    <cellStyle name="Normal 33 9" xfId="15406"/>
    <cellStyle name="Normal 33 9 2" xfId="16538"/>
    <cellStyle name="Normal 33 9 2 2" xfId="23530"/>
    <cellStyle name="Normal 33 9 2 2 2" xfId="33566"/>
    <cellStyle name="Normal 33 9 2 3" xfId="29847"/>
    <cellStyle name="Normal 33 9 3" xfId="23211"/>
    <cellStyle name="Normal 33 9 3 2" xfId="33247"/>
    <cellStyle name="Normal 33 9 4" xfId="29467"/>
    <cellStyle name="Normal 33_Barclays International Qrtly" xfId="24773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2 2 2" xfId="33567"/>
    <cellStyle name="Normal 35 3 2 2 3" xfId="29848"/>
    <cellStyle name="Normal 35 3 2 3" xfId="23033"/>
    <cellStyle name="Normal 35 3 2 3 2" xfId="33069"/>
    <cellStyle name="Normal 35 3 2 4" xfId="27990"/>
    <cellStyle name="Normal 35 3 3" xfId="15378"/>
    <cellStyle name="Normal 35 3 3 2" xfId="16560"/>
    <cellStyle name="Normal 35 3 3 2 2" xfId="23532"/>
    <cellStyle name="Normal 35 3 3 2 2 2" xfId="33568"/>
    <cellStyle name="Normal 35 3 3 2 3" xfId="29849"/>
    <cellStyle name="Normal 35 3 3 3" xfId="23183"/>
    <cellStyle name="Normal 35 3 3 3 2" xfId="33219"/>
    <cellStyle name="Normal 35 3 3 4" xfId="29439"/>
    <cellStyle name="Normal 35 3 4" xfId="16561"/>
    <cellStyle name="Normal 35 3 4 2" xfId="23533"/>
    <cellStyle name="Normal 35 3 4 2 2" xfId="33569"/>
    <cellStyle name="Normal 35 3 4 3" xfId="29850"/>
    <cellStyle name="Normal 35 3 5" xfId="22883"/>
    <cellStyle name="Normal 35 3 5 2" xfId="32919"/>
    <cellStyle name="Normal 35 3 6" xfId="27840"/>
    <cellStyle name="Normal 35 4" xfId="13740"/>
    <cellStyle name="Normal 35 4 2" xfId="13935"/>
    <cellStyle name="Normal 35 4 2 2" xfId="16562"/>
    <cellStyle name="Normal 35 4 2 2 2" xfId="23534"/>
    <cellStyle name="Normal 35 4 2 2 2 2" xfId="33570"/>
    <cellStyle name="Normal 35 4 2 2 3" xfId="29851"/>
    <cellStyle name="Normal 35 4 2 3" xfId="23039"/>
    <cellStyle name="Normal 35 4 2 3 2" xfId="33075"/>
    <cellStyle name="Normal 35 4 2 4" xfId="27996"/>
    <cellStyle name="Normal 35 4 3" xfId="15384"/>
    <cellStyle name="Normal 35 4 3 2" xfId="16563"/>
    <cellStyle name="Normal 35 4 3 2 2" xfId="23535"/>
    <cellStyle name="Normal 35 4 3 2 2 2" xfId="33571"/>
    <cellStyle name="Normal 35 4 3 2 3" xfId="29852"/>
    <cellStyle name="Normal 35 4 3 3" xfId="23189"/>
    <cellStyle name="Normal 35 4 3 3 2" xfId="33225"/>
    <cellStyle name="Normal 35 4 3 4" xfId="29445"/>
    <cellStyle name="Normal 35 4 4" xfId="16564"/>
    <cellStyle name="Normal 35 4 4 2" xfId="23536"/>
    <cellStyle name="Normal 35 4 4 2 2" xfId="33572"/>
    <cellStyle name="Normal 35 4 4 3" xfId="29853"/>
    <cellStyle name="Normal 35 4 5" xfId="22889"/>
    <cellStyle name="Normal 35 4 5 2" xfId="32925"/>
    <cellStyle name="Normal 35 4 6" xfId="27846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2 2 2" xfId="33573"/>
    <cellStyle name="Normal 36 3 2 2 3" xfId="29854"/>
    <cellStyle name="Normal 36 3 2 3" xfId="23037"/>
    <cellStyle name="Normal 36 3 2 3 2" xfId="33073"/>
    <cellStyle name="Normal 36 3 2 4" xfId="27994"/>
    <cellStyle name="Normal 36 3 3" xfId="15382"/>
    <cellStyle name="Normal 36 3 3 2" xfId="16576"/>
    <cellStyle name="Normal 36 3 3 2 2" xfId="23538"/>
    <cellStyle name="Normal 36 3 3 2 2 2" xfId="33574"/>
    <cellStyle name="Normal 36 3 3 2 3" xfId="29855"/>
    <cellStyle name="Normal 36 3 3 3" xfId="23187"/>
    <cellStyle name="Normal 36 3 3 3 2" xfId="33223"/>
    <cellStyle name="Normal 36 3 3 4" xfId="29443"/>
    <cellStyle name="Normal 36 3 4" xfId="16577"/>
    <cellStyle name="Normal 36 3 4 2" xfId="23539"/>
    <cellStyle name="Normal 36 3 4 2 2" xfId="33575"/>
    <cellStyle name="Normal 36 3 4 3" xfId="29856"/>
    <cellStyle name="Normal 36 3 5" xfId="22887"/>
    <cellStyle name="Normal 36 3 5 2" xfId="32923"/>
    <cellStyle name="Normal 36 3 6" xfId="27844"/>
    <cellStyle name="Normal 36 4" xfId="13759"/>
    <cellStyle name="Normal 36 4 2" xfId="13949"/>
    <cellStyle name="Normal 36 4 2 2" xfId="16578"/>
    <cellStyle name="Normal 36 4 2 2 2" xfId="23540"/>
    <cellStyle name="Normal 36 4 2 2 2 2" xfId="33576"/>
    <cellStyle name="Normal 36 4 2 2 3" xfId="29857"/>
    <cellStyle name="Normal 36 4 2 3" xfId="23053"/>
    <cellStyle name="Normal 36 4 2 3 2" xfId="33089"/>
    <cellStyle name="Normal 36 4 2 4" xfId="28010"/>
    <cellStyle name="Normal 36 4 3" xfId="15398"/>
    <cellStyle name="Normal 36 4 3 2" xfId="16579"/>
    <cellStyle name="Normal 36 4 3 2 2" xfId="23541"/>
    <cellStyle name="Normal 36 4 3 2 2 2" xfId="33577"/>
    <cellStyle name="Normal 36 4 3 2 3" xfId="29858"/>
    <cellStyle name="Normal 36 4 3 3" xfId="23203"/>
    <cellStyle name="Normal 36 4 3 3 2" xfId="33239"/>
    <cellStyle name="Normal 36 4 3 4" xfId="29459"/>
    <cellStyle name="Normal 36 4 4" xfId="16580"/>
    <cellStyle name="Normal 36 4 4 2" xfId="23542"/>
    <cellStyle name="Normal 36 4 4 2 2" xfId="33578"/>
    <cellStyle name="Normal 36 4 4 3" xfId="29859"/>
    <cellStyle name="Normal 36 4 5" xfId="22903"/>
    <cellStyle name="Normal 36 4 5 2" xfId="32939"/>
    <cellStyle name="Normal 36 4 6" xfId="27860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2 2 2" xfId="33579"/>
    <cellStyle name="Normal 37 4 2 2 3" xfId="29860"/>
    <cellStyle name="Normal 37 4 2 3" xfId="23034"/>
    <cellStyle name="Normal 37 4 2 3 2" xfId="33070"/>
    <cellStyle name="Normal 37 4 2 4" xfId="27991"/>
    <cellStyle name="Normal 37 4 3" xfId="15379"/>
    <cellStyle name="Normal 37 4 3 2" xfId="16592"/>
    <cellStyle name="Normal 37 4 3 2 2" xfId="23544"/>
    <cellStyle name="Normal 37 4 3 2 2 2" xfId="33580"/>
    <cellStyle name="Normal 37 4 3 2 3" xfId="29861"/>
    <cellStyle name="Normal 37 4 3 3" xfId="23184"/>
    <cellStyle name="Normal 37 4 3 3 2" xfId="33220"/>
    <cellStyle name="Normal 37 4 3 4" xfId="29440"/>
    <cellStyle name="Normal 37 4 4" xfId="16593"/>
    <cellStyle name="Normal 37 4 4 2" xfId="23545"/>
    <cellStyle name="Normal 37 4 4 2 2" xfId="33581"/>
    <cellStyle name="Normal 37 4 4 3" xfId="29862"/>
    <cellStyle name="Normal 37 4 5" xfId="18258"/>
    <cellStyle name="Normal 37 4 6" xfId="22884"/>
    <cellStyle name="Normal 37 4 6 2" xfId="32920"/>
    <cellStyle name="Normal 37 4 7" xfId="27841"/>
    <cellStyle name="Normal 37 5" xfId="13739"/>
    <cellStyle name="Normal 37 5 2" xfId="13934"/>
    <cellStyle name="Normal 37 5 2 2" xfId="16594"/>
    <cellStyle name="Normal 37 5 2 2 2" xfId="23546"/>
    <cellStyle name="Normal 37 5 2 2 2 2" xfId="33582"/>
    <cellStyle name="Normal 37 5 2 2 3" xfId="29863"/>
    <cellStyle name="Normal 37 5 2 3" xfId="23038"/>
    <cellStyle name="Normal 37 5 2 3 2" xfId="33074"/>
    <cellStyle name="Normal 37 5 2 4" xfId="27995"/>
    <cellStyle name="Normal 37 5 3" xfId="15383"/>
    <cellStyle name="Normal 37 5 3 2" xfId="16595"/>
    <cellStyle name="Normal 37 5 3 2 2" xfId="23547"/>
    <cellStyle name="Normal 37 5 3 2 2 2" xfId="33583"/>
    <cellStyle name="Normal 37 5 3 2 3" xfId="29864"/>
    <cellStyle name="Normal 37 5 3 3" xfId="23188"/>
    <cellStyle name="Normal 37 5 3 3 2" xfId="33224"/>
    <cellStyle name="Normal 37 5 3 4" xfId="29444"/>
    <cellStyle name="Normal 37 5 4" xfId="16596"/>
    <cellStyle name="Normal 37 5 4 2" xfId="23548"/>
    <cellStyle name="Normal 37 5 4 2 2" xfId="33584"/>
    <cellStyle name="Normal 37 5 4 3" xfId="29865"/>
    <cellStyle name="Normal 37 5 5" xfId="22888"/>
    <cellStyle name="Normal 37 5 5 2" xfId="32924"/>
    <cellStyle name="Normal 37 5 6" xfId="27845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 5" xfId="24789"/>
    <cellStyle name="Normal 38 6" xfId="24961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2 3 2 2" xfId="33585"/>
    <cellStyle name="Normal 39 2 3 3" xfId="29866"/>
    <cellStyle name="Normal 39 3" xfId="10014"/>
    <cellStyle name="Normal 39 4" xfId="16618"/>
    <cellStyle name="Normal 39 4 2" xfId="18275"/>
    <cellStyle name="Normal 39 4 3" xfId="23550"/>
    <cellStyle name="Normal 39 4 3 2" xfId="33586"/>
    <cellStyle name="Normal 39 4 4" xfId="29867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09"/>
    <cellStyle name="Normal 40" xfId="7342"/>
    <cellStyle name="Normal 40 2" xfId="8891"/>
    <cellStyle name="Normal 40 2 2" xfId="16629"/>
    <cellStyle name="Normal 40 2 2 2" xfId="23551"/>
    <cellStyle name="Normal 40 2 2 2 2" xfId="33587"/>
    <cellStyle name="Normal 40 2 2 3" xfId="29868"/>
    <cellStyle name="Normal 40 3" xfId="9465"/>
    <cellStyle name="Normal 40 4" xfId="16630"/>
    <cellStyle name="Normal 40 4 2" xfId="23552"/>
    <cellStyle name="Normal 40 4 2 2" xfId="33588"/>
    <cellStyle name="Normal 40 4 3" xfId="29869"/>
    <cellStyle name="Normal 40 5" xfId="16631"/>
    <cellStyle name="Normal 40 5 2" xfId="23553"/>
    <cellStyle name="Normal 40 5 2 2" xfId="33589"/>
    <cellStyle name="Normal 40 5 3" xfId="29870"/>
    <cellStyle name="Normal 40 6" xfId="24791"/>
    <cellStyle name="Normal 40 7" xfId="24962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 4 2 2" xfId="33590"/>
    <cellStyle name="Normal 41 4 3" xfId="29871"/>
    <cellStyle name="Normal 41 5" xfId="24792"/>
    <cellStyle name="Normal 41 6" xfId="24963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 4 2 2" xfId="33591"/>
    <cellStyle name="Normal 42 4 3" xfId="29872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2 2" xfId="33285"/>
    <cellStyle name="Normal 444 3" xfId="24434"/>
    <cellStyle name="Normal 444 3 2" xfId="34470"/>
    <cellStyle name="Normal 444 4" xfId="29532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 2" xfId="24790"/>
    <cellStyle name="Normal 50 3" xfId="25488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3"/>
    <cellStyle name="Normal 72" xfId="8923"/>
    <cellStyle name="Normal 720" xfId="24659"/>
    <cellStyle name="Normal 721" xfId="24663"/>
    <cellStyle name="Normal 722" xfId="24667"/>
    <cellStyle name="Normal 723" xfId="24671"/>
    <cellStyle name="Normal 724" xfId="24675"/>
    <cellStyle name="Normal 725" xfId="24679"/>
    <cellStyle name="Normal 726" xfId="24683"/>
    <cellStyle name="Normal 727" xfId="24687"/>
    <cellStyle name="Normal 728" xfId="24691"/>
    <cellStyle name="Normal 729" xfId="24695"/>
    <cellStyle name="Normal 73" xfId="8924"/>
    <cellStyle name="Normal 730" xfId="24699"/>
    <cellStyle name="Normal 731" xfId="24703"/>
    <cellStyle name="Normal 732" xfId="24706"/>
    <cellStyle name="Normal 733" xfId="24780"/>
    <cellStyle name="Normal 733 2" xfId="34616"/>
    <cellStyle name="Normal 734" xfId="24783"/>
    <cellStyle name="Normal 735" xfId="24798"/>
    <cellStyle name="Normal 736" xfId="24885"/>
    <cellStyle name="Normal 737" xfId="34621"/>
    <cellStyle name="Normal 738" xfId="34622"/>
    <cellStyle name="Normal 739" xfId="34626"/>
    <cellStyle name="Normal 74" xfId="8925"/>
    <cellStyle name="Normal 740" xfId="34630"/>
    <cellStyle name="Normal 741" xfId="34633"/>
    <cellStyle name="Normal 742" xfId="34635"/>
    <cellStyle name="Normal 743" xfId="34650"/>
    <cellStyle name="Normal 744" xfId="34656"/>
    <cellStyle name="Normal 745" xfId="34652"/>
    <cellStyle name="Normal 746" xfId="34662"/>
    <cellStyle name="Normal 747" xfId="34660"/>
    <cellStyle name="Normal 748" xfId="34659"/>
    <cellStyle name="Normal 749" xfId="34663"/>
    <cellStyle name="Normal 75" xfId="8926"/>
    <cellStyle name="Normal 750" xfId="34648"/>
    <cellStyle name="Normal 751" xfId="34664"/>
    <cellStyle name="Normal 752" xfId="34646"/>
    <cellStyle name="Normal 753" xfId="34643"/>
    <cellStyle name="Normal 754" xfId="34657"/>
    <cellStyle name="Normal 755" xfId="34649"/>
    <cellStyle name="Normal 756" xfId="34658"/>
    <cellStyle name="Normal 757" xfId="34639"/>
    <cellStyle name="Normal 758" xfId="34647"/>
    <cellStyle name="Normal 759" xfId="34640"/>
    <cellStyle name="Normal 76" xfId="8927"/>
    <cellStyle name="Normal 760" xfId="34645"/>
    <cellStyle name="Normal 761" xfId="34644"/>
    <cellStyle name="Normal 762" xfId="34642"/>
    <cellStyle name="Normal 763" xfId="34641"/>
    <cellStyle name="Normal 764" xfId="34665"/>
    <cellStyle name="Normal 765" xfId="34668"/>
    <cellStyle name="Normal 766" xfId="34671"/>
    <cellStyle name="Normal 767" xfId="34661"/>
    <cellStyle name="Normal 768" xfId="34711"/>
    <cellStyle name="Normal 769" xfId="34724"/>
    <cellStyle name="Normal 77" xfId="8928"/>
    <cellStyle name="Normal 770" xfId="34714"/>
    <cellStyle name="Normal 771" xfId="34727"/>
    <cellStyle name="Normal 772" xfId="34725"/>
    <cellStyle name="Normal 773" xfId="34717"/>
    <cellStyle name="Normal 774" xfId="34745"/>
    <cellStyle name="Normal 775" xfId="34747"/>
    <cellStyle name="Normal 776" xfId="34749"/>
    <cellStyle name="Normal 777" xfId="34751"/>
    <cellStyle name="Normal 778" xfId="34753"/>
    <cellStyle name="Normal 779" xfId="34755"/>
    <cellStyle name="Normal 78" xfId="8929"/>
    <cellStyle name="Normal 780" xfId="34757"/>
    <cellStyle name="Normal 781" xfId="34758"/>
    <cellStyle name="Normal 782" xfId="34759"/>
    <cellStyle name="Normal 783" xfId="34760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Barclays International Qrtly" xfId="24764"/>
    <cellStyle name="Normal_FY10 RA BPM" xfId="3010"/>
    <cellStyle name="Normal_FY10 RA Risk" xfId="34761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12" xfId="24874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2 2 2" xfId="33592"/>
    <cellStyle name="Note 6 3 2 2 3" xfId="29873"/>
    <cellStyle name="Note 6 3 2 3" xfId="23029"/>
    <cellStyle name="Note 6 3 2 3 2" xfId="33065"/>
    <cellStyle name="Note 6 3 2 4" xfId="27986"/>
    <cellStyle name="Note 6 3 3" xfId="15374"/>
    <cellStyle name="Note 6 3 3 2" xfId="16691"/>
    <cellStyle name="Note 6 3 3 2 2" xfId="23557"/>
    <cellStyle name="Note 6 3 3 2 2 2" xfId="33593"/>
    <cellStyle name="Note 6 3 3 2 3" xfId="29874"/>
    <cellStyle name="Note 6 3 3 3" xfId="23179"/>
    <cellStyle name="Note 6 3 3 3 2" xfId="33215"/>
    <cellStyle name="Note 6 3 3 4" xfId="29435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5 2 2" xfId="33594"/>
    <cellStyle name="Note 6 3 5 3" xfId="29875"/>
    <cellStyle name="Note 6 3 6" xfId="22879"/>
    <cellStyle name="Note 6 3 6 2" xfId="32915"/>
    <cellStyle name="Note 6 3 7" xfId="27834"/>
    <cellStyle name="Note 6 4" xfId="13746"/>
    <cellStyle name="Note 6 4 2" xfId="13936"/>
    <cellStyle name="Note 6 4 2 2" xfId="16694"/>
    <cellStyle name="Note 6 4 2 2 2" xfId="23559"/>
    <cellStyle name="Note 6 4 2 2 2 2" xfId="33595"/>
    <cellStyle name="Note 6 4 2 2 3" xfId="29876"/>
    <cellStyle name="Note 6 4 2 3" xfId="23040"/>
    <cellStyle name="Note 6 4 2 3 2" xfId="33076"/>
    <cellStyle name="Note 6 4 2 4" xfId="27997"/>
    <cellStyle name="Note 6 4 3" xfId="15385"/>
    <cellStyle name="Note 6 4 3 2" xfId="16695"/>
    <cellStyle name="Note 6 4 3 2 2" xfId="23560"/>
    <cellStyle name="Note 6 4 3 2 2 2" xfId="33596"/>
    <cellStyle name="Note 6 4 3 2 3" xfId="29877"/>
    <cellStyle name="Note 6 4 3 3" xfId="23190"/>
    <cellStyle name="Note 6 4 3 3 2" xfId="33226"/>
    <cellStyle name="Note 6 4 3 4" xfId="29446"/>
    <cellStyle name="Note 6 4 4" xfId="16696"/>
    <cellStyle name="Note 6 4 4 2" xfId="23561"/>
    <cellStyle name="Note 6 4 4 2 2" xfId="33597"/>
    <cellStyle name="Note 6 4 4 3" xfId="29878"/>
    <cellStyle name="Note 6 4 5" xfId="22890"/>
    <cellStyle name="Note 6 4 5 2" xfId="32926"/>
    <cellStyle name="Note 6 4 6" xfId="27847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4"/>
    <cellStyle name="nPlosion" xfId="3028"/>
    <cellStyle name="nPlosion 10" xfId="24875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2 2 2" xfId="32403"/>
    <cellStyle name="nPlosion 2 2 2 2 3" xfId="28895"/>
    <cellStyle name="nPlosion 2 2 2 3" xfId="18498"/>
    <cellStyle name="nPlosion 2 2 2 3 2" xfId="30626"/>
    <cellStyle name="nPlosion 2 2 2 4" xfId="21181"/>
    <cellStyle name="nPlosion 2 2 2 4 2" xfId="31226"/>
    <cellStyle name="nPlosion 2 2 2 5" xfId="26390"/>
    <cellStyle name="nPlosion 2 2 3" xfId="9597"/>
    <cellStyle name="nPlosion 2 2 3 2" xfId="14201"/>
    <cellStyle name="nPlosion 2 2 3 2 2" xfId="28262"/>
    <cellStyle name="nPlosion 2 2 3 3" xfId="21771"/>
    <cellStyle name="nPlosion 2 2 3 3 2" xfId="31810"/>
    <cellStyle name="nPlosion 2 2 3 4" xfId="25757"/>
    <cellStyle name="nPlosion 2 2 4" xfId="18427"/>
    <cellStyle name="nPlosion 2 2 4 2" xfId="30555"/>
    <cellStyle name="nPlosion 2 2 5" xfId="24423"/>
    <cellStyle name="nPlosion 2 2 5 2" xfId="34459"/>
    <cellStyle name="nPlosion 2 2 6" xfId="25515"/>
    <cellStyle name="nPlosion 2 3" xfId="10010"/>
    <cellStyle name="nPlosion 2 3 2" xfId="14607"/>
    <cellStyle name="nPlosion 2 3 2 2" xfId="22203"/>
    <cellStyle name="nPlosion 2 3 2 2 2" xfId="32240"/>
    <cellStyle name="nPlosion 2 3 2 3" xfId="28668"/>
    <cellStyle name="nPlosion 2 3 3" xfId="18480"/>
    <cellStyle name="nPlosion 2 3 3 2" xfId="30608"/>
    <cellStyle name="nPlosion 2 3 4" xfId="21011"/>
    <cellStyle name="nPlosion 2 3 4 2" xfId="31063"/>
    <cellStyle name="nPlosion 2 3 5" xfId="26163"/>
    <cellStyle name="nPlosion 2 4" xfId="9323"/>
    <cellStyle name="nPlosion 2 4 2" xfId="14012"/>
    <cellStyle name="nPlosion 2 4 2 2" xfId="28073"/>
    <cellStyle name="nPlosion 2 4 3" xfId="21590"/>
    <cellStyle name="nPlosion 2 4 3 2" xfId="31631"/>
    <cellStyle name="nPlosion 2 4 4" xfId="25568"/>
    <cellStyle name="nPlosion 2 5" xfId="18360"/>
    <cellStyle name="nPlosion 2 5 2" xfId="20916"/>
    <cellStyle name="nPlosion 2 5 2 2" xfId="30972"/>
    <cellStyle name="nPlosion 2 5 3" xfId="30488"/>
    <cellStyle name="nPlosion 2 6" xfId="11815"/>
    <cellStyle name="nPlosion 2 6 2" xfId="27049"/>
    <cellStyle name="nPlosion 2 7" xfId="23820"/>
    <cellStyle name="nPlosion 2 7 2" xfId="33856"/>
    <cellStyle name="nPlosion 2 8" xfId="24902"/>
    <cellStyle name="nPlosion 3" xfId="3846"/>
    <cellStyle name="nPlosion 3 2" xfId="10106"/>
    <cellStyle name="nPlosion 3 2 2" xfId="10864"/>
    <cellStyle name="nPlosion 3 2 2 2" xfId="18036"/>
    <cellStyle name="nPlosion 3 2 2 2 2" xfId="30310"/>
    <cellStyle name="nPlosion 3 2 2 3" xfId="13553"/>
    <cellStyle name="nPlosion 3 2 2 3 2" xfId="27794"/>
    <cellStyle name="nPlosion 3 2 2 4" xfId="26944"/>
    <cellStyle name="nPlosion 3 2 3" xfId="14675"/>
    <cellStyle name="nPlosion 3 2 3 2" xfId="28736"/>
    <cellStyle name="nPlosion 3 2 4" xfId="26231"/>
    <cellStyle name="nPlosion 3 3" xfId="9382"/>
    <cellStyle name="nPlosion 3 3 2" xfId="14038"/>
    <cellStyle name="nPlosion 3 3 2 2" xfId="28099"/>
    <cellStyle name="nPlosion 3 3 3" xfId="21617"/>
    <cellStyle name="nPlosion 3 3 3 2" xfId="31657"/>
    <cellStyle name="nPlosion 3 3 4" xfId="25594"/>
    <cellStyle name="nPlosion 3 4" xfId="18379"/>
    <cellStyle name="nPlosion 3 4 2" xfId="20936"/>
    <cellStyle name="nPlosion 3 4 2 2" xfId="30991"/>
    <cellStyle name="nPlosion 3 4 3" xfId="30507"/>
    <cellStyle name="nPlosion 3 5" xfId="11827"/>
    <cellStyle name="nPlosion 3 5 2" xfId="27060"/>
    <cellStyle name="nPlosion 3 6" xfId="23845"/>
    <cellStyle name="nPlosion 3 6 2" xfId="33881"/>
    <cellStyle name="nPlosion 3 7" xfId="24915"/>
    <cellStyle name="nPlosion 4" xfId="3862"/>
    <cellStyle name="nPlosion 4 2" xfId="9998"/>
    <cellStyle name="nPlosion 4 2 2" xfId="10885"/>
    <cellStyle name="nPlosion 4 2 2 2" xfId="18448"/>
    <cellStyle name="nPlosion 4 2 2 2 2" xfId="30576"/>
    <cellStyle name="nPlosion 4 2 2 3" xfId="13572"/>
    <cellStyle name="nPlosion 4 2 2 3 2" xfId="27813"/>
    <cellStyle name="nPlosion 4 2 2 4" xfId="26962"/>
    <cellStyle name="nPlosion 4 2 3" xfId="14599"/>
    <cellStyle name="nPlosion 4 2 3 2" xfId="28660"/>
    <cellStyle name="nPlosion 4 2 4" xfId="26155"/>
    <cellStyle name="nPlosion 4 3" xfId="18015"/>
    <cellStyle name="nPlosion 4 3 2" xfId="18512"/>
    <cellStyle name="nPlosion 4 3 2 2" xfId="30639"/>
    <cellStyle name="nPlosion 4 3 3" xfId="22765"/>
    <cellStyle name="nPlosion 4 3 3 2" xfId="32801"/>
    <cellStyle name="nPlosion 4 3 4" xfId="30289"/>
    <cellStyle name="nPlosion 4 4" xfId="18398"/>
    <cellStyle name="nPlosion 4 4 2" xfId="20956"/>
    <cellStyle name="nPlosion 4 4 2 2" xfId="31010"/>
    <cellStyle name="nPlosion 4 4 3" xfId="30526"/>
    <cellStyle name="nPlosion 4 5" xfId="11840"/>
    <cellStyle name="nPlosion 4 5 2" xfId="27073"/>
    <cellStyle name="nPlosion 4 6" xfId="24390"/>
    <cellStyle name="nPlosion 4 6 2" xfId="34426"/>
    <cellStyle name="nPlosion 4 7" xfId="24928"/>
    <cellStyle name="nPlosion 5" xfId="7352"/>
    <cellStyle name="nPlosion 5 2" xfId="10089"/>
    <cellStyle name="nPlosion 5 2 2" xfId="14659"/>
    <cellStyle name="nPlosion 5 2 2 2" xfId="28720"/>
    <cellStyle name="nPlosion 5 2 3" xfId="22177"/>
    <cellStyle name="nPlosion 5 2 3 2" xfId="32215"/>
    <cellStyle name="nPlosion 5 2 4" xfId="26215"/>
    <cellStyle name="nPlosion 5 3" xfId="18410"/>
    <cellStyle name="nPlosion 5 3 2" xfId="20968"/>
    <cellStyle name="nPlosion 5 3 2 2" xfId="31022"/>
    <cellStyle name="nPlosion 5 3 3" xfId="30538"/>
    <cellStyle name="nPlosion 5 4" xfId="12679"/>
    <cellStyle name="nPlosion 5 4 2" xfId="27132"/>
    <cellStyle name="nPlosion 5 5" xfId="24400"/>
    <cellStyle name="nPlosion 5 5 2" xfId="34436"/>
    <cellStyle name="nPlosion 5 6" xfId="24964"/>
    <cellStyle name="nPlosion 6" xfId="9295"/>
    <cellStyle name="nPlosion 6 2" xfId="10839"/>
    <cellStyle name="nPlosion 6 2 2" xfId="18461"/>
    <cellStyle name="nPlosion 6 2 2 2" xfId="30589"/>
    <cellStyle name="nPlosion 6 2 3" xfId="13532"/>
    <cellStyle name="nPlosion 6 2 3 2" xfId="27773"/>
    <cellStyle name="nPlosion 6 2 4" xfId="26924"/>
    <cellStyle name="nPlosion 6 3" xfId="13986"/>
    <cellStyle name="nPlosion 6 3 2" xfId="28047"/>
    <cellStyle name="nPlosion 6 4" xfId="25542"/>
    <cellStyle name="nPlosion 7" xfId="18342"/>
    <cellStyle name="nPlosion 7 2" xfId="20897"/>
    <cellStyle name="nPlosion 7 2 2" xfId="30954"/>
    <cellStyle name="nPlosion 7 3" xfId="30470"/>
    <cellStyle name="nPlosion 8" xfId="11643"/>
    <cellStyle name="nPlosion 8 2" xfId="27025"/>
    <cellStyle name="nPlosion 9" xfId="23797"/>
    <cellStyle name="nPlosion 9 2" xfId="33833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12" xfId="24876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10 2" xfId="33834"/>
    <cellStyle name="OUTPUT REPORT HEADING 11" xfId="24877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2 2 2" xfId="32405"/>
    <cellStyle name="OUTPUT REPORT HEADING 2 2 2 2 2 3" xfId="28897"/>
    <cellStyle name="OUTPUT REPORT HEADING 2 2 2 2 3" xfId="18500"/>
    <cellStyle name="OUTPUT REPORT HEADING 2 2 2 2 3 2" xfId="30628"/>
    <cellStyle name="OUTPUT REPORT HEADING 2 2 2 2 4" xfId="21183"/>
    <cellStyle name="OUTPUT REPORT HEADING 2 2 2 2 4 2" xfId="31228"/>
    <cellStyle name="OUTPUT REPORT HEADING 2 2 2 2 5" xfId="26392"/>
    <cellStyle name="OUTPUT REPORT HEADING 2 2 2 3" xfId="9599"/>
    <cellStyle name="OUTPUT REPORT HEADING 2 2 2 3 2" xfId="14203"/>
    <cellStyle name="OUTPUT REPORT HEADING 2 2 2 3 2 2" xfId="28264"/>
    <cellStyle name="OUTPUT REPORT HEADING 2 2 2 3 3" xfId="21773"/>
    <cellStyle name="OUTPUT REPORT HEADING 2 2 2 3 3 2" xfId="31812"/>
    <cellStyle name="OUTPUT REPORT HEADING 2 2 2 3 4" xfId="25759"/>
    <cellStyle name="OUTPUT REPORT HEADING 2 2 2 4" xfId="18437"/>
    <cellStyle name="OUTPUT REPORT HEADING 2 2 2 4 2" xfId="30565"/>
    <cellStyle name="OUTPUT REPORT HEADING 2 2 2 5" xfId="24425"/>
    <cellStyle name="OUTPUT REPORT HEADING 2 2 2 5 2" xfId="34461"/>
    <cellStyle name="OUTPUT REPORT HEADING 2 2 2 6" xfId="25516"/>
    <cellStyle name="OUTPUT REPORT HEADING 2 2 3" xfId="10039"/>
    <cellStyle name="OUTPUT REPORT HEADING 2 2 3 2" xfId="14628"/>
    <cellStyle name="OUTPUT REPORT HEADING 2 2 3 2 2" xfId="22205"/>
    <cellStyle name="OUTPUT REPORT HEADING 2 2 3 2 2 2" xfId="32242"/>
    <cellStyle name="OUTPUT REPORT HEADING 2 2 3 2 3" xfId="28689"/>
    <cellStyle name="OUTPUT REPORT HEADING 2 2 3 3" xfId="18482"/>
    <cellStyle name="OUTPUT REPORT HEADING 2 2 3 3 2" xfId="30610"/>
    <cellStyle name="OUTPUT REPORT HEADING 2 2 3 4" xfId="21013"/>
    <cellStyle name="OUTPUT REPORT HEADING 2 2 3 4 2" xfId="31065"/>
    <cellStyle name="OUTPUT REPORT HEADING 2 2 3 5" xfId="26184"/>
    <cellStyle name="OUTPUT REPORT HEADING 2 2 4" xfId="9325"/>
    <cellStyle name="OUTPUT REPORT HEADING 2 2 4 2" xfId="14014"/>
    <cellStyle name="OUTPUT REPORT HEADING 2 2 4 2 2" xfId="28075"/>
    <cellStyle name="OUTPUT REPORT HEADING 2 2 4 3" xfId="21592"/>
    <cellStyle name="OUTPUT REPORT HEADING 2 2 4 3 2" xfId="31633"/>
    <cellStyle name="OUTPUT REPORT HEADING 2 2 4 4" xfId="25570"/>
    <cellStyle name="OUTPUT REPORT HEADING 2 2 5" xfId="18381"/>
    <cellStyle name="OUTPUT REPORT HEADING 2 2 5 2" xfId="20938"/>
    <cellStyle name="OUTPUT REPORT HEADING 2 2 5 2 2" xfId="30993"/>
    <cellStyle name="OUTPUT REPORT HEADING 2 2 5 3" xfId="30509"/>
    <cellStyle name="OUTPUT REPORT HEADING 2 2 6" xfId="11817"/>
    <cellStyle name="OUTPUT REPORT HEADING 2 2 6 2" xfId="27051"/>
    <cellStyle name="OUTPUT REPORT HEADING 2 2 7" xfId="23822"/>
    <cellStyle name="OUTPUT REPORT HEADING 2 2 7 2" xfId="33858"/>
    <cellStyle name="OUTPUT REPORT HEADING 2 2 8" xfId="24904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2 2" xfId="30312"/>
    <cellStyle name="OUTPUT REPORT HEADING 2 3 2 2 3" xfId="13574"/>
    <cellStyle name="OUTPUT REPORT HEADING 2 3 2 2 3 2" xfId="27815"/>
    <cellStyle name="OUTPUT REPORT HEADING 2 3 2 2 4" xfId="26964"/>
    <cellStyle name="OUTPUT REPORT HEADING 2 3 2 3" xfId="14677"/>
    <cellStyle name="OUTPUT REPORT HEADING 2 3 2 3 2" xfId="28738"/>
    <cellStyle name="OUTPUT REPORT HEADING 2 3 2 4" xfId="26233"/>
    <cellStyle name="OUTPUT REPORT HEADING 2 3 3" xfId="9384"/>
    <cellStyle name="OUTPUT REPORT HEADING 2 3 3 2" xfId="14040"/>
    <cellStyle name="OUTPUT REPORT HEADING 2 3 3 2 2" xfId="28101"/>
    <cellStyle name="OUTPUT REPORT HEADING 2 3 3 3" xfId="21619"/>
    <cellStyle name="OUTPUT REPORT HEADING 2 3 3 3 2" xfId="31659"/>
    <cellStyle name="OUTPUT REPORT HEADING 2 3 3 4" xfId="25596"/>
    <cellStyle name="OUTPUT REPORT HEADING 2 3 4" xfId="18400"/>
    <cellStyle name="OUTPUT REPORT HEADING 2 3 4 2" xfId="20958"/>
    <cellStyle name="OUTPUT REPORT HEADING 2 3 4 2 2" xfId="31012"/>
    <cellStyle name="OUTPUT REPORT HEADING 2 3 4 3" xfId="30528"/>
    <cellStyle name="OUTPUT REPORT HEADING 2 3 5" xfId="11828"/>
    <cellStyle name="OUTPUT REPORT HEADING 2 3 5 2" xfId="27061"/>
    <cellStyle name="OUTPUT REPORT HEADING 2 3 6" xfId="23847"/>
    <cellStyle name="OUTPUT REPORT HEADING 2 3 6 2" xfId="33883"/>
    <cellStyle name="OUTPUT REPORT HEADING 2 3 7" xfId="24916"/>
    <cellStyle name="OUTPUT REPORT HEADING 2 4" xfId="3863"/>
    <cellStyle name="OUTPUT REPORT HEADING 2 4 2" xfId="10086"/>
    <cellStyle name="OUTPUT REPORT HEADING 2 4 2 2" xfId="14658"/>
    <cellStyle name="OUTPUT REPORT HEADING 2 4 2 2 2" xfId="28719"/>
    <cellStyle name="OUTPUT REPORT HEADING 2 4 2 3" xfId="22179"/>
    <cellStyle name="OUTPUT REPORT HEADING 2 4 2 3 2" xfId="32217"/>
    <cellStyle name="OUTPUT REPORT HEADING 2 4 2 4" xfId="26214"/>
    <cellStyle name="OUTPUT REPORT HEADING 2 4 3" xfId="18429"/>
    <cellStyle name="OUTPUT REPORT HEADING 2 4 3 2" xfId="20978"/>
    <cellStyle name="OUTPUT REPORT HEADING 2 4 3 2 2" xfId="31031"/>
    <cellStyle name="OUTPUT REPORT HEADING 2 4 3 3" xfId="30557"/>
    <cellStyle name="OUTPUT REPORT HEADING 2 4 4" xfId="11841"/>
    <cellStyle name="OUTPUT REPORT HEADING 2 4 4 2" xfId="27074"/>
    <cellStyle name="OUTPUT REPORT HEADING 2 4 5" xfId="24397"/>
    <cellStyle name="OUTPUT REPORT HEADING 2 4 5 2" xfId="34433"/>
    <cellStyle name="OUTPUT REPORT HEADING 2 4 6" xfId="24929"/>
    <cellStyle name="OUTPUT REPORT HEADING 2 5" xfId="9297"/>
    <cellStyle name="OUTPUT REPORT HEADING 2 5 2" xfId="10852"/>
    <cellStyle name="OUTPUT REPORT HEADING 2 5 2 2" xfId="18463"/>
    <cellStyle name="OUTPUT REPORT HEADING 2 5 2 2 2" xfId="30591"/>
    <cellStyle name="OUTPUT REPORT HEADING 2 5 2 3" xfId="13543"/>
    <cellStyle name="OUTPUT REPORT HEADING 2 5 2 3 2" xfId="27784"/>
    <cellStyle name="OUTPUT REPORT HEADING 2 5 2 4" xfId="26934"/>
    <cellStyle name="OUTPUT REPORT HEADING 2 5 3" xfId="13988"/>
    <cellStyle name="OUTPUT REPORT HEADING 2 5 3 2" xfId="28049"/>
    <cellStyle name="OUTPUT REPORT HEADING 2 5 4" xfId="25544"/>
    <cellStyle name="OUTPUT REPORT HEADING 2 6" xfId="18362"/>
    <cellStyle name="OUTPUT REPORT HEADING 2 6 2" xfId="20918"/>
    <cellStyle name="OUTPUT REPORT HEADING 2 6 2 2" xfId="30974"/>
    <cellStyle name="OUTPUT REPORT HEADING 2 6 3" xfId="30490"/>
    <cellStyle name="OUTPUT REPORT HEADING 2 7" xfId="11645"/>
    <cellStyle name="OUTPUT REPORT HEADING 2 7 2" xfId="27027"/>
    <cellStyle name="OUTPUT REPORT HEADING 2 8" xfId="23799"/>
    <cellStyle name="OUTPUT REPORT HEADING 2 8 2" xfId="33835"/>
    <cellStyle name="OUTPUT REPORT HEADING 2 9" xfId="24878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2 2 2" xfId="32404"/>
    <cellStyle name="OUTPUT REPORT HEADING 3 2 2 2 3" xfId="28896"/>
    <cellStyle name="OUTPUT REPORT HEADING 3 2 2 3" xfId="18499"/>
    <cellStyle name="OUTPUT REPORT HEADING 3 2 2 3 2" xfId="30627"/>
    <cellStyle name="OUTPUT REPORT HEADING 3 2 2 4" xfId="21182"/>
    <cellStyle name="OUTPUT REPORT HEADING 3 2 2 4 2" xfId="31227"/>
    <cellStyle name="OUTPUT REPORT HEADING 3 2 2 5" xfId="26391"/>
    <cellStyle name="OUTPUT REPORT HEADING 3 2 3" xfId="9598"/>
    <cellStyle name="OUTPUT REPORT HEADING 3 2 3 2" xfId="14202"/>
    <cellStyle name="OUTPUT REPORT HEADING 3 2 3 2 2" xfId="28263"/>
    <cellStyle name="OUTPUT REPORT HEADING 3 2 3 3" xfId="21772"/>
    <cellStyle name="OUTPUT REPORT HEADING 3 2 3 3 2" xfId="31811"/>
    <cellStyle name="OUTPUT REPORT HEADING 3 2 3 4" xfId="25758"/>
    <cellStyle name="OUTPUT REPORT HEADING 3 2 4" xfId="18428"/>
    <cellStyle name="OUTPUT REPORT HEADING 3 2 4 2" xfId="30556"/>
    <cellStyle name="OUTPUT REPORT HEADING 3 2 5" xfId="24424"/>
    <cellStyle name="OUTPUT REPORT HEADING 3 2 5 2" xfId="34460"/>
    <cellStyle name="OUTPUT REPORT HEADING 3 2 6" xfId="25517"/>
    <cellStyle name="OUTPUT REPORT HEADING 3 3" xfId="10079"/>
    <cellStyle name="OUTPUT REPORT HEADING 3 3 2" xfId="14653"/>
    <cellStyle name="OUTPUT REPORT HEADING 3 3 2 2" xfId="22204"/>
    <cellStyle name="OUTPUT REPORT HEADING 3 3 2 2 2" xfId="32241"/>
    <cellStyle name="OUTPUT REPORT HEADING 3 3 2 3" xfId="28714"/>
    <cellStyle name="OUTPUT REPORT HEADING 3 3 3" xfId="18481"/>
    <cellStyle name="OUTPUT REPORT HEADING 3 3 3 2" xfId="30609"/>
    <cellStyle name="OUTPUT REPORT HEADING 3 3 4" xfId="21012"/>
    <cellStyle name="OUTPUT REPORT HEADING 3 3 4 2" xfId="31064"/>
    <cellStyle name="OUTPUT REPORT HEADING 3 3 5" xfId="26209"/>
    <cellStyle name="OUTPUT REPORT HEADING 3 4" xfId="9324"/>
    <cellStyle name="OUTPUT REPORT HEADING 3 4 2" xfId="14013"/>
    <cellStyle name="OUTPUT REPORT HEADING 3 4 2 2" xfId="28074"/>
    <cellStyle name="OUTPUT REPORT HEADING 3 4 3" xfId="21591"/>
    <cellStyle name="OUTPUT REPORT HEADING 3 4 3 2" xfId="31632"/>
    <cellStyle name="OUTPUT REPORT HEADING 3 4 4" xfId="25569"/>
    <cellStyle name="OUTPUT REPORT HEADING 3 5" xfId="18361"/>
    <cellStyle name="OUTPUT REPORT HEADING 3 5 2" xfId="20917"/>
    <cellStyle name="OUTPUT REPORT HEADING 3 5 2 2" xfId="30973"/>
    <cellStyle name="OUTPUT REPORT HEADING 3 5 3" xfId="30489"/>
    <cellStyle name="OUTPUT REPORT HEADING 3 6" xfId="11816"/>
    <cellStyle name="OUTPUT REPORT HEADING 3 6 2" xfId="27050"/>
    <cellStyle name="OUTPUT REPORT HEADING 3 7" xfId="23821"/>
    <cellStyle name="OUTPUT REPORT HEADING 3 7 2" xfId="33857"/>
    <cellStyle name="OUTPUT REPORT HEADING 3 8" xfId="24903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2 2" xfId="30311"/>
    <cellStyle name="OUTPUT REPORT HEADING 4 2 2 3" xfId="13554"/>
    <cellStyle name="OUTPUT REPORT HEADING 4 2 2 3 2" xfId="27795"/>
    <cellStyle name="OUTPUT REPORT HEADING 4 2 2 4" xfId="26945"/>
    <cellStyle name="OUTPUT REPORT HEADING 4 2 3" xfId="14676"/>
    <cellStyle name="OUTPUT REPORT HEADING 4 2 3 2" xfId="28737"/>
    <cellStyle name="OUTPUT REPORT HEADING 4 2 4" xfId="26232"/>
    <cellStyle name="OUTPUT REPORT HEADING 4 3" xfId="9383"/>
    <cellStyle name="OUTPUT REPORT HEADING 4 3 2" xfId="14039"/>
    <cellStyle name="OUTPUT REPORT HEADING 4 3 2 2" xfId="28100"/>
    <cellStyle name="OUTPUT REPORT HEADING 4 3 3" xfId="21618"/>
    <cellStyle name="OUTPUT REPORT HEADING 4 3 3 2" xfId="31658"/>
    <cellStyle name="OUTPUT REPORT HEADING 4 3 4" xfId="25595"/>
    <cellStyle name="OUTPUT REPORT HEADING 4 4" xfId="18380"/>
    <cellStyle name="OUTPUT REPORT HEADING 4 4 2" xfId="20937"/>
    <cellStyle name="OUTPUT REPORT HEADING 4 4 2 2" xfId="30992"/>
    <cellStyle name="OUTPUT REPORT HEADING 4 4 3" xfId="30508"/>
    <cellStyle name="OUTPUT REPORT HEADING 4 5" xfId="11829"/>
    <cellStyle name="OUTPUT REPORT HEADING 4 5 2" xfId="27062"/>
    <cellStyle name="OUTPUT REPORT HEADING 4 6" xfId="23846"/>
    <cellStyle name="OUTPUT REPORT HEADING 4 6 2" xfId="33882"/>
    <cellStyle name="OUTPUT REPORT HEADING 4 7" xfId="24917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2 2" xfId="30577"/>
    <cellStyle name="OUTPUT REPORT HEADING 5 2 2 3" xfId="13573"/>
    <cellStyle name="OUTPUT REPORT HEADING 5 2 2 3 2" xfId="27814"/>
    <cellStyle name="OUTPUT REPORT HEADING 5 2 2 4" xfId="26963"/>
    <cellStyle name="OUTPUT REPORT HEADING 5 2 3" xfId="14600"/>
    <cellStyle name="OUTPUT REPORT HEADING 5 2 3 2" xfId="28661"/>
    <cellStyle name="OUTPUT REPORT HEADING 5 2 4" xfId="26156"/>
    <cellStyle name="OUTPUT REPORT HEADING 5 3" xfId="18016"/>
    <cellStyle name="OUTPUT REPORT HEADING 5 3 2" xfId="18513"/>
    <cellStyle name="OUTPUT REPORT HEADING 5 3 2 2" xfId="30640"/>
    <cellStyle name="OUTPUT REPORT HEADING 5 3 3" xfId="22766"/>
    <cellStyle name="OUTPUT REPORT HEADING 5 3 3 2" xfId="32802"/>
    <cellStyle name="OUTPUT REPORT HEADING 5 3 4" xfId="30290"/>
    <cellStyle name="OUTPUT REPORT HEADING 5 4" xfId="18399"/>
    <cellStyle name="OUTPUT REPORT HEADING 5 4 2" xfId="20957"/>
    <cellStyle name="OUTPUT REPORT HEADING 5 4 2 2" xfId="31011"/>
    <cellStyle name="OUTPUT REPORT HEADING 5 4 3" xfId="30527"/>
    <cellStyle name="OUTPUT REPORT HEADING 5 5" xfId="11842"/>
    <cellStyle name="OUTPUT REPORT HEADING 5 5 2" xfId="27075"/>
    <cellStyle name="OUTPUT REPORT HEADING 5 6" xfId="24391"/>
    <cellStyle name="OUTPUT REPORT HEADING 5 6 2" xfId="34427"/>
    <cellStyle name="OUTPUT REPORT HEADING 5 7" xfId="24930"/>
    <cellStyle name="OUTPUT REPORT HEADING 6" xfId="7361"/>
    <cellStyle name="OUTPUT REPORT HEADING 6 2" xfId="10027"/>
    <cellStyle name="OUTPUT REPORT HEADING 6 2 2" xfId="14620"/>
    <cellStyle name="OUTPUT REPORT HEADING 6 2 2 2" xfId="28681"/>
    <cellStyle name="OUTPUT REPORT HEADING 6 2 3" xfId="22178"/>
    <cellStyle name="OUTPUT REPORT HEADING 6 2 3 2" xfId="32216"/>
    <cellStyle name="OUTPUT REPORT HEADING 6 2 4" xfId="26176"/>
    <cellStyle name="OUTPUT REPORT HEADING 6 3" xfId="18411"/>
    <cellStyle name="OUTPUT REPORT HEADING 6 3 2" xfId="20969"/>
    <cellStyle name="OUTPUT REPORT HEADING 6 3 2 2" xfId="31023"/>
    <cellStyle name="OUTPUT REPORT HEADING 6 3 3" xfId="30539"/>
    <cellStyle name="OUTPUT REPORT HEADING 6 4" xfId="12680"/>
    <cellStyle name="OUTPUT REPORT HEADING 6 4 2" xfId="27133"/>
    <cellStyle name="OUTPUT REPORT HEADING 6 5" xfId="24375"/>
    <cellStyle name="OUTPUT REPORT HEADING 6 5 2" xfId="34411"/>
    <cellStyle name="OUTPUT REPORT HEADING 6 6" xfId="24965"/>
    <cellStyle name="OUTPUT REPORT HEADING 7" xfId="9296"/>
    <cellStyle name="OUTPUT REPORT HEADING 7 2" xfId="10840"/>
    <cellStyle name="OUTPUT REPORT HEADING 7 2 2" xfId="18462"/>
    <cellStyle name="OUTPUT REPORT HEADING 7 2 2 2" xfId="30590"/>
    <cellStyle name="OUTPUT REPORT HEADING 7 2 3" xfId="13533"/>
    <cellStyle name="OUTPUT REPORT HEADING 7 2 3 2" xfId="27774"/>
    <cellStyle name="OUTPUT REPORT HEADING 7 2 4" xfId="26925"/>
    <cellStyle name="OUTPUT REPORT HEADING 7 3" xfId="13987"/>
    <cellStyle name="OUTPUT REPORT HEADING 7 3 2" xfId="28048"/>
    <cellStyle name="OUTPUT REPORT HEADING 7 4" xfId="25543"/>
    <cellStyle name="OUTPUT REPORT HEADING 8" xfId="18343"/>
    <cellStyle name="OUTPUT REPORT HEADING 8 2" xfId="20898"/>
    <cellStyle name="OUTPUT REPORT HEADING 8 2 2" xfId="30955"/>
    <cellStyle name="OUTPUT REPORT HEADING 8 3" xfId="30471"/>
    <cellStyle name="OUTPUT REPORT HEADING 9" xfId="11644"/>
    <cellStyle name="OUTPUT REPORT HEADING 9 2" xfId="27026"/>
    <cellStyle name="OUTPUT REPORT TITLE" xfId="3047"/>
    <cellStyle name="Output_Barclays International Qrtly" xfId="24775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 4" xfId="24966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76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 5" xfId="24793"/>
    <cellStyle name="Percent 22 6" xfId="24967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 4" xfId="24795"/>
    <cellStyle name="Percent 24 5" xfId="24968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2 2 2" xfId="33598"/>
    <cellStyle name="Percent 279 10 2 2 3" xfId="29879"/>
    <cellStyle name="Percent 279 10 2 3" xfId="22993"/>
    <cellStyle name="Percent 279 10 2 3 2" xfId="33029"/>
    <cellStyle name="Percent 279 10 2 4" xfId="27950"/>
    <cellStyle name="Percent 279 10 3" xfId="15338"/>
    <cellStyle name="Percent 279 10 3 2" xfId="16750"/>
    <cellStyle name="Percent 279 10 3 2 2" xfId="23563"/>
    <cellStyle name="Percent 279 10 3 2 2 2" xfId="33599"/>
    <cellStyle name="Percent 279 10 3 2 3" xfId="29880"/>
    <cellStyle name="Percent 279 10 3 3" xfId="23143"/>
    <cellStyle name="Percent 279 10 3 3 2" xfId="33179"/>
    <cellStyle name="Percent 279 10 3 4" xfId="29399"/>
    <cellStyle name="Percent 279 10 4" xfId="16751"/>
    <cellStyle name="Percent 279 10 4 2" xfId="23564"/>
    <cellStyle name="Percent 279 10 4 2 2" xfId="33600"/>
    <cellStyle name="Percent 279 10 4 3" xfId="29881"/>
    <cellStyle name="Percent 279 10 5" xfId="13502"/>
    <cellStyle name="Percent 279 10 5 2" xfId="27743"/>
    <cellStyle name="Percent 279 10 6" xfId="22843"/>
    <cellStyle name="Percent 279 10 6 2" xfId="32879"/>
    <cellStyle name="Percent 279 10 7" xfId="26894"/>
    <cellStyle name="Percent 279 11" xfId="10896"/>
    <cellStyle name="Percent 279 11 2" xfId="13912"/>
    <cellStyle name="Percent 279 11 2 2" xfId="16752"/>
    <cellStyle name="Percent 279 11 2 2 2" xfId="23565"/>
    <cellStyle name="Percent 279 11 2 2 2 2" xfId="33601"/>
    <cellStyle name="Percent 279 11 2 2 3" xfId="29882"/>
    <cellStyle name="Percent 279 11 2 3" xfId="23016"/>
    <cellStyle name="Percent 279 11 2 3 2" xfId="33052"/>
    <cellStyle name="Percent 279 11 2 4" xfId="27973"/>
    <cellStyle name="Percent 279 11 3" xfId="15361"/>
    <cellStyle name="Percent 279 11 3 2" xfId="16753"/>
    <cellStyle name="Percent 279 11 3 2 2" xfId="23566"/>
    <cellStyle name="Percent 279 11 3 2 2 2" xfId="33602"/>
    <cellStyle name="Percent 279 11 3 2 3" xfId="29883"/>
    <cellStyle name="Percent 279 11 3 3" xfId="23166"/>
    <cellStyle name="Percent 279 11 3 3 2" xfId="33202"/>
    <cellStyle name="Percent 279 11 3 4" xfId="29422"/>
    <cellStyle name="Percent 279 11 4" xfId="16754"/>
    <cellStyle name="Percent 279 11 4 2" xfId="23567"/>
    <cellStyle name="Percent 279 11 4 2 2" xfId="33603"/>
    <cellStyle name="Percent 279 11 4 3" xfId="29884"/>
    <cellStyle name="Percent 279 11 5" xfId="13577"/>
    <cellStyle name="Percent 279 11 5 2" xfId="27818"/>
    <cellStyle name="Percent 279 11 6" xfId="22866"/>
    <cellStyle name="Percent 279 11 6 2" xfId="32902"/>
    <cellStyle name="Percent 279 11 7" xfId="26967"/>
    <cellStyle name="Percent 279 12" xfId="13765"/>
    <cellStyle name="Percent 279 12 2" xfId="13951"/>
    <cellStyle name="Percent 279 12 2 2" xfId="16755"/>
    <cellStyle name="Percent 279 12 2 2 2" xfId="23568"/>
    <cellStyle name="Percent 279 12 2 2 2 2" xfId="33604"/>
    <cellStyle name="Percent 279 12 2 2 3" xfId="29885"/>
    <cellStyle name="Percent 279 12 2 3" xfId="23055"/>
    <cellStyle name="Percent 279 12 2 3 2" xfId="33091"/>
    <cellStyle name="Percent 279 12 2 4" xfId="28012"/>
    <cellStyle name="Percent 279 12 3" xfId="15400"/>
    <cellStyle name="Percent 279 12 3 2" xfId="16756"/>
    <cellStyle name="Percent 279 12 3 2 2" xfId="23569"/>
    <cellStyle name="Percent 279 12 3 2 2 2" xfId="33605"/>
    <cellStyle name="Percent 279 12 3 2 3" xfId="29886"/>
    <cellStyle name="Percent 279 12 3 3" xfId="23205"/>
    <cellStyle name="Percent 279 12 3 3 2" xfId="33241"/>
    <cellStyle name="Percent 279 12 3 4" xfId="29461"/>
    <cellStyle name="Percent 279 12 4" xfId="16757"/>
    <cellStyle name="Percent 279 12 4 2" xfId="23570"/>
    <cellStyle name="Percent 279 12 4 2 2" xfId="33606"/>
    <cellStyle name="Percent 279 12 4 3" xfId="29887"/>
    <cellStyle name="Percent 279 12 5" xfId="22905"/>
    <cellStyle name="Percent 279 12 5 2" xfId="32941"/>
    <cellStyle name="Percent 279 12 6" xfId="27862"/>
    <cellStyle name="Percent 279 13" xfId="13810"/>
    <cellStyle name="Percent 279 13 2" xfId="16758"/>
    <cellStyle name="Percent 279 13 2 2" xfId="23571"/>
    <cellStyle name="Percent 279 13 2 2 2" xfId="33607"/>
    <cellStyle name="Percent 279 13 2 3" xfId="29888"/>
    <cellStyle name="Percent 279 13 3" xfId="22914"/>
    <cellStyle name="Percent 279 13 3 2" xfId="32950"/>
    <cellStyle name="Percent 279 13 4" xfId="27871"/>
    <cellStyle name="Percent 279 14" xfId="13960"/>
    <cellStyle name="Percent 279 14 2" xfId="16759"/>
    <cellStyle name="Percent 279 14 2 2" xfId="23572"/>
    <cellStyle name="Percent 279 14 2 2 2" xfId="33608"/>
    <cellStyle name="Percent 279 14 2 3" xfId="29889"/>
    <cellStyle name="Percent 279 14 3" xfId="23064"/>
    <cellStyle name="Percent 279 14 3 2" xfId="33100"/>
    <cellStyle name="Percent 279 14 4" xfId="28021"/>
    <cellStyle name="Percent 279 15" xfId="15410"/>
    <cellStyle name="Percent 279 15 2" xfId="16760"/>
    <cellStyle name="Percent 279 15 2 2" xfId="23573"/>
    <cellStyle name="Percent 279 15 2 2 2" xfId="33609"/>
    <cellStyle name="Percent 279 15 2 3" xfId="29890"/>
    <cellStyle name="Percent 279 15 3" xfId="23215"/>
    <cellStyle name="Percent 279 15 3 2" xfId="33251"/>
    <cellStyle name="Percent 279 15 4" xfId="29471"/>
    <cellStyle name="Percent 279 16" xfId="15415"/>
    <cellStyle name="Percent 279 16 2" xfId="16761"/>
    <cellStyle name="Percent 279 16 2 2" xfId="23574"/>
    <cellStyle name="Percent 279 16 2 2 2" xfId="33610"/>
    <cellStyle name="Percent 279 16 2 3" xfId="29891"/>
    <cellStyle name="Percent 279 16 3" xfId="23220"/>
    <cellStyle name="Percent 279 16 3 2" xfId="33256"/>
    <cellStyle name="Percent 279 16 4" xfId="29476"/>
    <cellStyle name="Percent 279 17" xfId="15421"/>
    <cellStyle name="Percent 279 17 2" xfId="16762"/>
    <cellStyle name="Percent 279 17 2 2" xfId="23575"/>
    <cellStyle name="Percent 279 17 2 2 2" xfId="33611"/>
    <cellStyle name="Percent 279 17 2 3" xfId="29892"/>
    <cellStyle name="Percent 279 17 3" xfId="23226"/>
    <cellStyle name="Percent 279 17 3 2" xfId="33262"/>
    <cellStyle name="Percent 279 17 4" xfId="29482"/>
    <cellStyle name="Percent 279 18" xfId="15440"/>
    <cellStyle name="Percent 279 18 2" xfId="16763"/>
    <cellStyle name="Percent 279 18 2 2" xfId="23576"/>
    <cellStyle name="Percent 279 18 2 2 2" xfId="33612"/>
    <cellStyle name="Percent 279 18 2 3" xfId="29893"/>
    <cellStyle name="Percent 279 18 3" xfId="23231"/>
    <cellStyle name="Percent 279 18 3 2" xfId="33267"/>
    <cellStyle name="Percent 279 18 4" xfId="29501"/>
    <cellStyle name="Percent 279 19" xfId="15453"/>
    <cellStyle name="Percent 279 19 2" xfId="16764"/>
    <cellStyle name="Percent 279 19 2 2" xfId="23577"/>
    <cellStyle name="Percent 279 19 2 2 2" xfId="33613"/>
    <cellStyle name="Percent 279 19 2 3" xfId="29894"/>
    <cellStyle name="Percent 279 19 3" xfId="23238"/>
    <cellStyle name="Percent 279 19 3 2" xfId="33274"/>
    <cellStyle name="Percent 279 19 4" xfId="29514"/>
    <cellStyle name="Percent 279 2" xfId="9256"/>
    <cellStyle name="Percent 279 2 10" xfId="13813"/>
    <cellStyle name="Percent 279 2 10 2" xfId="16765"/>
    <cellStyle name="Percent 279 2 10 2 2" xfId="23578"/>
    <cellStyle name="Percent 279 2 10 2 2 2" xfId="33614"/>
    <cellStyle name="Percent 279 2 10 2 3" xfId="29895"/>
    <cellStyle name="Percent 279 2 10 3" xfId="22917"/>
    <cellStyle name="Percent 279 2 10 3 2" xfId="32953"/>
    <cellStyle name="Percent 279 2 10 4" xfId="27874"/>
    <cellStyle name="Percent 279 2 11" xfId="13963"/>
    <cellStyle name="Percent 279 2 11 2" xfId="16766"/>
    <cellStyle name="Percent 279 2 11 2 2" xfId="23579"/>
    <cellStyle name="Percent 279 2 11 2 2 2" xfId="33615"/>
    <cellStyle name="Percent 279 2 11 2 3" xfId="29896"/>
    <cellStyle name="Percent 279 2 11 3" xfId="23067"/>
    <cellStyle name="Percent 279 2 11 3 2" xfId="33103"/>
    <cellStyle name="Percent 279 2 11 4" xfId="28024"/>
    <cellStyle name="Percent 279 2 12" xfId="15411"/>
    <cellStyle name="Percent 279 2 12 2" xfId="16767"/>
    <cellStyle name="Percent 279 2 12 2 2" xfId="23580"/>
    <cellStyle name="Percent 279 2 12 2 2 2" xfId="33616"/>
    <cellStyle name="Percent 279 2 12 2 3" xfId="29897"/>
    <cellStyle name="Percent 279 2 12 3" xfId="23216"/>
    <cellStyle name="Percent 279 2 12 3 2" xfId="33252"/>
    <cellStyle name="Percent 279 2 12 4" xfId="29472"/>
    <cellStyle name="Percent 279 2 13" xfId="15418"/>
    <cellStyle name="Percent 279 2 13 2" xfId="16768"/>
    <cellStyle name="Percent 279 2 13 2 2" xfId="23581"/>
    <cellStyle name="Percent 279 2 13 2 2 2" xfId="33617"/>
    <cellStyle name="Percent 279 2 13 2 3" xfId="29898"/>
    <cellStyle name="Percent 279 2 13 3" xfId="23223"/>
    <cellStyle name="Percent 279 2 13 3 2" xfId="33259"/>
    <cellStyle name="Percent 279 2 13 4" xfId="29479"/>
    <cellStyle name="Percent 279 2 14" xfId="15443"/>
    <cellStyle name="Percent 279 2 14 2" xfId="16769"/>
    <cellStyle name="Percent 279 2 14 2 2" xfId="23582"/>
    <cellStyle name="Percent 279 2 14 2 2 2" xfId="33618"/>
    <cellStyle name="Percent 279 2 14 2 3" xfId="29899"/>
    <cellStyle name="Percent 279 2 14 3" xfId="23233"/>
    <cellStyle name="Percent 279 2 14 3 2" xfId="33269"/>
    <cellStyle name="Percent 279 2 14 4" xfId="29504"/>
    <cellStyle name="Percent 279 2 15" xfId="15456"/>
    <cellStyle name="Percent 279 2 15 2" xfId="16770"/>
    <cellStyle name="Percent 279 2 15 2 2" xfId="23583"/>
    <cellStyle name="Percent 279 2 15 2 2 2" xfId="33619"/>
    <cellStyle name="Percent 279 2 15 2 3" xfId="29900"/>
    <cellStyle name="Percent 279 2 15 3" xfId="23240"/>
    <cellStyle name="Percent 279 2 15 3 2" xfId="33276"/>
    <cellStyle name="Percent 279 2 15 4" xfId="29517"/>
    <cellStyle name="Percent 279 2 16" xfId="15468"/>
    <cellStyle name="Percent 279 2 16 2" xfId="16771"/>
    <cellStyle name="Percent 279 2 16 2 2" xfId="23584"/>
    <cellStyle name="Percent 279 2 16 2 2 2" xfId="33620"/>
    <cellStyle name="Percent 279 2 16 2 3" xfId="29901"/>
    <cellStyle name="Percent 279 2 16 3" xfId="23247"/>
    <cellStyle name="Percent 279 2 16 3 2" xfId="33283"/>
    <cellStyle name="Percent 279 2 16 4" xfId="29529"/>
    <cellStyle name="Percent 279 2 17" xfId="16772"/>
    <cellStyle name="Percent 279 2 17 2" xfId="23585"/>
    <cellStyle name="Percent 279 2 17 2 2" xfId="33621"/>
    <cellStyle name="Percent 279 2 17 3" xfId="29902"/>
    <cellStyle name="Percent 279 2 18" xfId="17791"/>
    <cellStyle name="Percent 279 2 18 2" xfId="23754"/>
    <cellStyle name="Percent 279 2 18 2 2" xfId="33790"/>
    <cellStyle name="Percent 279 2 18 3" xfId="30262"/>
    <cellStyle name="Percent 279 2 19" xfId="18287"/>
    <cellStyle name="Percent 279 2 19 2" xfId="23760"/>
    <cellStyle name="Percent 279 2 19 2 2" xfId="33796"/>
    <cellStyle name="Percent 279 2 19 3" xfId="30432"/>
    <cellStyle name="Percent 279 2 2" xfId="10663"/>
    <cellStyle name="Percent 279 2 2 10" xfId="22385"/>
    <cellStyle name="Percent 279 2 2 10 2" xfId="32421"/>
    <cellStyle name="Percent 279 2 2 11" xfId="26786"/>
    <cellStyle name="Percent 279 2 2 2" xfId="10731"/>
    <cellStyle name="Percent 279 2 2 2 2" xfId="13855"/>
    <cellStyle name="Percent 279 2 2 2 2 2" xfId="16773"/>
    <cellStyle name="Percent 279 2 2 2 2 2 2" xfId="23586"/>
    <cellStyle name="Percent 279 2 2 2 2 2 2 2" xfId="33622"/>
    <cellStyle name="Percent 279 2 2 2 2 2 3" xfId="29903"/>
    <cellStyle name="Percent 279 2 2 2 2 3" xfId="22959"/>
    <cellStyle name="Percent 279 2 2 2 2 3 2" xfId="32995"/>
    <cellStyle name="Percent 279 2 2 2 2 4" xfId="27916"/>
    <cellStyle name="Percent 279 2 2 2 3" xfId="15262"/>
    <cellStyle name="Percent 279 2 2 2 3 2" xfId="16774"/>
    <cellStyle name="Percent 279 2 2 2 3 2 2" xfId="23587"/>
    <cellStyle name="Percent 279 2 2 2 3 2 2 2" xfId="33623"/>
    <cellStyle name="Percent 279 2 2 2 3 2 3" xfId="29904"/>
    <cellStyle name="Percent 279 2 2 2 3 3" xfId="23109"/>
    <cellStyle name="Percent 279 2 2 2 3 3 2" xfId="33145"/>
    <cellStyle name="Percent 279 2 2 2 3 4" xfId="29323"/>
    <cellStyle name="Percent 279 2 2 2 4" xfId="16775"/>
    <cellStyle name="Percent 279 2 2 2 4 2" xfId="23588"/>
    <cellStyle name="Percent 279 2 2 2 4 2 2" xfId="33624"/>
    <cellStyle name="Percent 279 2 2 2 4 3" xfId="29905"/>
    <cellStyle name="Percent 279 2 2 2 5" xfId="18329"/>
    <cellStyle name="Percent 279 2 2 2 5 2" xfId="23778"/>
    <cellStyle name="Percent 279 2 2 2 5 2 2" xfId="33814"/>
    <cellStyle name="Percent 279 2 2 2 5 3" xfId="30457"/>
    <cellStyle name="Percent 279 2 2 2 6" xfId="13468"/>
    <cellStyle name="Percent 279 2 2 2 6 2" xfId="27709"/>
    <cellStyle name="Percent 279 2 2 2 7" xfId="22780"/>
    <cellStyle name="Percent 279 2 2 2 7 2" xfId="32816"/>
    <cellStyle name="Percent 279 2 2 2 8" xfId="26818"/>
    <cellStyle name="Percent 279 2 2 3" xfId="10794"/>
    <cellStyle name="Percent 279 2 2 3 2" xfId="13879"/>
    <cellStyle name="Percent 279 2 2 3 2 2" xfId="16776"/>
    <cellStyle name="Percent 279 2 2 3 2 2 2" xfId="23589"/>
    <cellStyle name="Percent 279 2 2 3 2 2 2 2" xfId="33625"/>
    <cellStyle name="Percent 279 2 2 3 2 2 3" xfId="29906"/>
    <cellStyle name="Percent 279 2 2 3 2 3" xfId="22983"/>
    <cellStyle name="Percent 279 2 2 3 2 3 2" xfId="33019"/>
    <cellStyle name="Percent 279 2 2 3 2 4" xfId="27940"/>
    <cellStyle name="Percent 279 2 2 3 3" xfId="15324"/>
    <cellStyle name="Percent 279 2 2 3 3 2" xfId="16777"/>
    <cellStyle name="Percent 279 2 2 3 3 2 2" xfId="23590"/>
    <cellStyle name="Percent 279 2 2 3 3 2 2 2" xfId="33626"/>
    <cellStyle name="Percent 279 2 2 3 3 2 3" xfId="29907"/>
    <cellStyle name="Percent 279 2 2 3 3 3" xfId="23133"/>
    <cellStyle name="Percent 279 2 2 3 3 3 2" xfId="33169"/>
    <cellStyle name="Percent 279 2 2 3 3 4" xfId="29385"/>
    <cellStyle name="Percent 279 2 2 3 4" xfId="16778"/>
    <cellStyle name="Percent 279 2 2 3 4 2" xfId="23591"/>
    <cellStyle name="Percent 279 2 2 3 4 2 2" xfId="33627"/>
    <cellStyle name="Percent 279 2 2 3 4 3" xfId="29908"/>
    <cellStyle name="Percent 279 2 2 3 5" xfId="13492"/>
    <cellStyle name="Percent 279 2 2 3 5 2" xfId="27733"/>
    <cellStyle name="Percent 279 2 2 3 6" xfId="22833"/>
    <cellStyle name="Percent 279 2 2 3 6 2" xfId="32869"/>
    <cellStyle name="Percent 279 2 2 3 7" xfId="26880"/>
    <cellStyle name="Percent 279 2 2 4" xfId="10822"/>
    <cellStyle name="Percent 279 2 2 4 2" xfId="13903"/>
    <cellStyle name="Percent 279 2 2 4 2 2" xfId="16779"/>
    <cellStyle name="Percent 279 2 2 4 2 2 2" xfId="23592"/>
    <cellStyle name="Percent 279 2 2 4 2 2 2 2" xfId="33628"/>
    <cellStyle name="Percent 279 2 2 4 2 2 3" xfId="29909"/>
    <cellStyle name="Percent 279 2 2 4 2 3" xfId="23007"/>
    <cellStyle name="Percent 279 2 2 4 2 3 2" xfId="33043"/>
    <cellStyle name="Percent 279 2 2 4 2 4" xfId="27964"/>
    <cellStyle name="Percent 279 2 2 4 3" xfId="15352"/>
    <cellStyle name="Percent 279 2 2 4 3 2" xfId="16780"/>
    <cellStyle name="Percent 279 2 2 4 3 2 2" xfId="23593"/>
    <cellStyle name="Percent 279 2 2 4 3 2 2 2" xfId="33629"/>
    <cellStyle name="Percent 279 2 2 4 3 2 3" xfId="29910"/>
    <cellStyle name="Percent 279 2 2 4 3 3" xfId="23157"/>
    <cellStyle name="Percent 279 2 2 4 3 3 2" xfId="33193"/>
    <cellStyle name="Percent 279 2 2 4 3 4" xfId="29413"/>
    <cellStyle name="Percent 279 2 2 4 4" xfId="16781"/>
    <cellStyle name="Percent 279 2 2 4 4 2" xfId="23594"/>
    <cellStyle name="Percent 279 2 2 4 4 2 2" xfId="33630"/>
    <cellStyle name="Percent 279 2 2 4 4 3" xfId="29911"/>
    <cellStyle name="Percent 279 2 2 4 5" xfId="13516"/>
    <cellStyle name="Percent 279 2 2 4 5 2" xfId="27757"/>
    <cellStyle name="Percent 279 2 2 4 6" xfId="22857"/>
    <cellStyle name="Percent 279 2 2 4 6 2" xfId="32893"/>
    <cellStyle name="Percent 279 2 2 4 7" xfId="26908"/>
    <cellStyle name="Percent 279 2 2 5" xfId="13831"/>
    <cellStyle name="Percent 279 2 2 5 2" xfId="16782"/>
    <cellStyle name="Percent 279 2 2 5 2 2" xfId="23595"/>
    <cellStyle name="Percent 279 2 2 5 2 2 2" xfId="33631"/>
    <cellStyle name="Percent 279 2 2 5 2 3" xfId="29912"/>
    <cellStyle name="Percent 279 2 2 5 3" xfId="22935"/>
    <cellStyle name="Percent 279 2 2 5 3 2" xfId="32971"/>
    <cellStyle name="Percent 279 2 2 5 4" xfId="27892"/>
    <cellStyle name="Percent 279 2 2 6" xfId="15230"/>
    <cellStyle name="Percent 279 2 2 6 2" xfId="16783"/>
    <cellStyle name="Percent 279 2 2 6 2 2" xfId="23596"/>
    <cellStyle name="Percent 279 2 2 6 2 2 2" xfId="33632"/>
    <cellStyle name="Percent 279 2 2 6 2 3" xfId="29913"/>
    <cellStyle name="Percent 279 2 2 6 3" xfId="23085"/>
    <cellStyle name="Percent 279 2 2 6 3 2" xfId="33121"/>
    <cellStyle name="Percent 279 2 2 6 4" xfId="29291"/>
    <cellStyle name="Percent 279 2 2 7" xfId="16784"/>
    <cellStyle name="Percent 279 2 2 7 2" xfId="23597"/>
    <cellStyle name="Percent 279 2 2 7 2 2" xfId="33633"/>
    <cellStyle name="Percent 279 2 2 7 3" xfId="29914"/>
    <cellStyle name="Percent 279 2 2 8" xfId="18302"/>
    <cellStyle name="Percent 279 2 2 8 2" xfId="23766"/>
    <cellStyle name="Percent 279 2 2 8 2 2" xfId="33802"/>
    <cellStyle name="Percent 279 2 2 8 3" xfId="30445"/>
    <cellStyle name="Percent 279 2 2 9" xfId="13444"/>
    <cellStyle name="Percent 279 2 2 9 2" xfId="27685"/>
    <cellStyle name="Percent 279 2 20" xfId="13426"/>
    <cellStyle name="Percent 279 2 20 2" xfId="24430"/>
    <cellStyle name="Percent 279 2 20 2 2" xfId="34466"/>
    <cellStyle name="Percent 279 2 20 3" xfId="27667"/>
    <cellStyle name="Percent 279 2 21" xfId="21199"/>
    <cellStyle name="Percent 279 2 21 2" xfId="31244"/>
    <cellStyle name="Percent 279 2 22" xfId="25518"/>
    <cellStyle name="Percent 279 2 3" xfId="10669"/>
    <cellStyle name="Percent 279 2 3 10" xfId="22774"/>
    <cellStyle name="Percent 279 2 3 10 2" xfId="32810"/>
    <cellStyle name="Percent 279 2 3 11" xfId="26792"/>
    <cellStyle name="Percent 279 2 3 2" xfId="10737"/>
    <cellStyle name="Percent 279 2 3 2 2" xfId="13861"/>
    <cellStyle name="Percent 279 2 3 2 2 2" xfId="16785"/>
    <cellStyle name="Percent 279 2 3 2 2 2 2" xfId="23598"/>
    <cellStyle name="Percent 279 2 3 2 2 2 2 2" xfId="33634"/>
    <cellStyle name="Percent 279 2 3 2 2 2 3" xfId="29915"/>
    <cellStyle name="Percent 279 2 3 2 2 3" xfId="22965"/>
    <cellStyle name="Percent 279 2 3 2 2 3 2" xfId="33001"/>
    <cellStyle name="Percent 279 2 3 2 2 4" xfId="27922"/>
    <cellStyle name="Percent 279 2 3 2 3" xfId="15268"/>
    <cellStyle name="Percent 279 2 3 2 3 2" xfId="16786"/>
    <cellStyle name="Percent 279 2 3 2 3 2 2" xfId="23599"/>
    <cellStyle name="Percent 279 2 3 2 3 2 2 2" xfId="33635"/>
    <cellStyle name="Percent 279 2 3 2 3 2 3" xfId="29916"/>
    <cellStyle name="Percent 279 2 3 2 3 3" xfId="23115"/>
    <cellStyle name="Percent 279 2 3 2 3 3 2" xfId="33151"/>
    <cellStyle name="Percent 279 2 3 2 3 4" xfId="29329"/>
    <cellStyle name="Percent 279 2 3 2 4" xfId="16787"/>
    <cellStyle name="Percent 279 2 3 2 4 2" xfId="23600"/>
    <cellStyle name="Percent 279 2 3 2 4 2 2" xfId="33636"/>
    <cellStyle name="Percent 279 2 3 2 4 3" xfId="29917"/>
    <cellStyle name="Percent 279 2 3 2 5" xfId="13474"/>
    <cellStyle name="Percent 279 2 3 2 5 2" xfId="27715"/>
    <cellStyle name="Percent 279 2 3 2 6" xfId="22815"/>
    <cellStyle name="Percent 279 2 3 2 6 2" xfId="32851"/>
    <cellStyle name="Percent 279 2 3 2 7" xfId="26824"/>
    <cellStyle name="Percent 279 2 3 3" xfId="10800"/>
    <cellStyle name="Percent 279 2 3 3 2" xfId="13885"/>
    <cellStyle name="Percent 279 2 3 3 2 2" xfId="16788"/>
    <cellStyle name="Percent 279 2 3 3 2 2 2" xfId="23601"/>
    <cellStyle name="Percent 279 2 3 3 2 2 2 2" xfId="33637"/>
    <cellStyle name="Percent 279 2 3 3 2 2 3" xfId="29918"/>
    <cellStyle name="Percent 279 2 3 3 2 3" xfId="22989"/>
    <cellStyle name="Percent 279 2 3 3 2 3 2" xfId="33025"/>
    <cellStyle name="Percent 279 2 3 3 2 4" xfId="27946"/>
    <cellStyle name="Percent 279 2 3 3 3" xfId="15330"/>
    <cellStyle name="Percent 279 2 3 3 3 2" xfId="16789"/>
    <cellStyle name="Percent 279 2 3 3 3 2 2" xfId="23602"/>
    <cellStyle name="Percent 279 2 3 3 3 2 2 2" xfId="33638"/>
    <cellStyle name="Percent 279 2 3 3 3 2 3" xfId="29919"/>
    <cellStyle name="Percent 279 2 3 3 3 3" xfId="23139"/>
    <cellStyle name="Percent 279 2 3 3 3 3 2" xfId="33175"/>
    <cellStyle name="Percent 279 2 3 3 3 4" xfId="29391"/>
    <cellStyle name="Percent 279 2 3 3 4" xfId="16790"/>
    <cellStyle name="Percent 279 2 3 3 4 2" xfId="23603"/>
    <cellStyle name="Percent 279 2 3 3 4 2 2" xfId="33639"/>
    <cellStyle name="Percent 279 2 3 3 4 3" xfId="29920"/>
    <cellStyle name="Percent 279 2 3 3 5" xfId="13498"/>
    <cellStyle name="Percent 279 2 3 3 5 2" xfId="27739"/>
    <cellStyle name="Percent 279 2 3 3 6" xfId="22839"/>
    <cellStyle name="Percent 279 2 3 3 6 2" xfId="32875"/>
    <cellStyle name="Percent 279 2 3 3 7" xfId="26886"/>
    <cellStyle name="Percent 279 2 3 4" xfId="10828"/>
    <cellStyle name="Percent 279 2 3 4 2" xfId="13909"/>
    <cellStyle name="Percent 279 2 3 4 2 2" xfId="16791"/>
    <cellStyle name="Percent 279 2 3 4 2 2 2" xfId="23604"/>
    <cellStyle name="Percent 279 2 3 4 2 2 2 2" xfId="33640"/>
    <cellStyle name="Percent 279 2 3 4 2 2 3" xfId="29921"/>
    <cellStyle name="Percent 279 2 3 4 2 3" xfId="23013"/>
    <cellStyle name="Percent 279 2 3 4 2 3 2" xfId="33049"/>
    <cellStyle name="Percent 279 2 3 4 2 4" xfId="27970"/>
    <cellStyle name="Percent 279 2 3 4 3" xfId="15358"/>
    <cellStyle name="Percent 279 2 3 4 3 2" xfId="16792"/>
    <cellStyle name="Percent 279 2 3 4 3 2 2" xfId="23605"/>
    <cellStyle name="Percent 279 2 3 4 3 2 2 2" xfId="33641"/>
    <cellStyle name="Percent 279 2 3 4 3 2 3" xfId="29922"/>
    <cellStyle name="Percent 279 2 3 4 3 3" xfId="23163"/>
    <cellStyle name="Percent 279 2 3 4 3 3 2" xfId="33199"/>
    <cellStyle name="Percent 279 2 3 4 3 4" xfId="29419"/>
    <cellStyle name="Percent 279 2 3 4 4" xfId="16793"/>
    <cellStyle name="Percent 279 2 3 4 4 2" xfId="23606"/>
    <cellStyle name="Percent 279 2 3 4 4 2 2" xfId="33642"/>
    <cellStyle name="Percent 279 2 3 4 4 3" xfId="29923"/>
    <cellStyle name="Percent 279 2 3 4 5" xfId="13522"/>
    <cellStyle name="Percent 279 2 3 4 5 2" xfId="27763"/>
    <cellStyle name="Percent 279 2 3 4 6" xfId="22863"/>
    <cellStyle name="Percent 279 2 3 4 6 2" xfId="32899"/>
    <cellStyle name="Percent 279 2 3 4 7" xfId="26914"/>
    <cellStyle name="Percent 279 2 3 5" xfId="13837"/>
    <cellStyle name="Percent 279 2 3 5 2" xfId="16794"/>
    <cellStyle name="Percent 279 2 3 5 2 2" xfId="23607"/>
    <cellStyle name="Percent 279 2 3 5 2 2 2" xfId="33643"/>
    <cellStyle name="Percent 279 2 3 5 2 3" xfId="29924"/>
    <cellStyle name="Percent 279 2 3 5 3" xfId="22941"/>
    <cellStyle name="Percent 279 2 3 5 3 2" xfId="32977"/>
    <cellStyle name="Percent 279 2 3 5 4" xfId="27898"/>
    <cellStyle name="Percent 279 2 3 6" xfId="15236"/>
    <cellStyle name="Percent 279 2 3 6 2" xfId="16795"/>
    <cellStyle name="Percent 279 2 3 6 2 2" xfId="23608"/>
    <cellStyle name="Percent 279 2 3 6 2 2 2" xfId="33644"/>
    <cellStyle name="Percent 279 2 3 6 2 3" xfId="29925"/>
    <cellStyle name="Percent 279 2 3 6 3" xfId="23091"/>
    <cellStyle name="Percent 279 2 3 6 3 2" xfId="33127"/>
    <cellStyle name="Percent 279 2 3 6 4" xfId="29297"/>
    <cellStyle name="Percent 279 2 3 7" xfId="16796"/>
    <cellStyle name="Percent 279 2 3 7 2" xfId="23609"/>
    <cellStyle name="Percent 279 2 3 7 2 2" xfId="33645"/>
    <cellStyle name="Percent 279 2 3 7 3" xfId="29926"/>
    <cellStyle name="Percent 279 2 3 8" xfId="18323"/>
    <cellStyle name="Percent 279 2 3 8 2" xfId="23772"/>
    <cellStyle name="Percent 279 2 3 8 2 2" xfId="33808"/>
    <cellStyle name="Percent 279 2 3 8 3" xfId="30451"/>
    <cellStyle name="Percent 279 2 3 9" xfId="13450"/>
    <cellStyle name="Percent 279 2 3 9 2" xfId="27691"/>
    <cellStyle name="Percent 279 2 4" xfId="10284"/>
    <cellStyle name="Percent 279 2 4 2" xfId="13823"/>
    <cellStyle name="Percent 279 2 4 2 2" xfId="16797"/>
    <cellStyle name="Percent 279 2 4 2 2 2" xfId="23610"/>
    <cellStyle name="Percent 279 2 4 2 2 2 2" xfId="33646"/>
    <cellStyle name="Percent 279 2 4 2 2 3" xfId="29927"/>
    <cellStyle name="Percent 279 2 4 2 3" xfId="22927"/>
    <cellStyle name="Percent 279 2 4 2 3 2" xfId="32963"/>
    <cellStyle name="Percent 279 2 4 2 4" xfId="27884"/>
    <cellStyle name="Percent 279 2 4 3" xfId="14852"/>
    <cellStyle name="Percent 279 2 4 3 2" xfId="16798"/>
    <cellStyle name="Percent 279 2 4 3 2 2" xfId="23611"/>
    <cellStyle name="Percent 279 2 4 3 2 2 2" xfId="33647"/>
    <cellStyle name="Percent 279 2 4 3 2 3" xfId="29928"/>
    <cellStyle name="Percent 279 2 4 3 3" xfId="23077"/>
    <cellStyle name="Percent 279 2 4 3 3 2" xfId="33113"/>
    <cellStyle name="Percent 279 2 4 3 4" xfId="28913"/>
    <cellStyle name="Percent 279 2 4 4" xfId="16799"/>
    <cellStyle name="Percent 279 2 4 4 2" xfId="23612"/>
    <cellStyle name="Percent 279 2 4 4 2 2" xfId="33648"/>
    <cellStyle name="Percent 279 2 4 4 3" xfId="29929"/>
    <cellStyle name="Percent 279 2 4 5" xfId="13436"/>
    <cellStyle name="Percent 279 2 4 5 2" xfId="27677"/>
    <cellStyle name="Percent 279 2 4 6" xfId="22792"/>
    <cellStyle name="Percent 279 2 4 6 2" xfId="32828"/>
    <cellStyle name="Percent 279 2 4 7" xfId="26408"/>
    <cellStyle name="Percent 279 2 5" xfId="10721"/>
    <cellStyle name="Percent 279 2 5 2" xfId="13847"/>
    <cellStyle name="Percent 279 2 5 2 2" xfId="16800"/>
    <cellStyle name="Percent 279 2 5 2 2 2" xfId="23613"/>
    <cellStyle name="Percent 279 2 5 2 2 2 2" xfId="33649"/>
    <cellStyle name="Percent 279 2 5 2 2 3" xfId="29930"/>
    <cellStyle name="Percent 279 2 5 2 3" xfId="22951"/>
    <cellStyle name="Percent 279 2 5 2 3 2" xfId="32987"/>
    <cellStyle name="Percent 279 2 5 2 4" xfId="27908"/>
    <cellStyle name="Percent 279 2 5 3" xfId="15254"/>
    <cellStyle name="Percent 279 2 5 3 2" xfId="16801"/>
    <cellStyle name="Percent 279 2 5 3 2 2" xfId="23614"/>
    <cellStyle name="Percent 279 2 5 3 2 2 2" xfId="33650"/>
    <cellStyle name="Percent 279 2 5 3 2 3" xfId="29931"/>
    <cellStyle name="Percent 279 2 5 3 3" xfId="23101"/>
    <cellStyle name="Percent 279 2 5 3 3 2" xfId="33137"/>
    <cellStyle name="Percent 279 2 5 3 4" xfId="29315"/>
    <cellStyle name="Percent 279 2 5 4" xfId="16802"/>
    <cellStyle name="Percent 279 2 5 4 2" xfId="23615"/>
    <cellStyle name="Percent 279 2 5 4 2 2" xfId="33651"/>
    <cellStyle name="Percent 279 2 5 4 3" xfId="29932"/>
    <cellStyle name="Percent 279 2 5 5" xfId="13460"/>
    <cellStyle name="Percent 279 2 5 5 2" xfId="27701"/>
    <cellStyle name="Percent 279 2 5 6" xfId="22804"/>
    <cellStyle name="Percent 279 2 5 6 2" xfId="32840"/>
    <cellStyle name="Percent 279 2 5 7" xfId="26810"/>
    <cellStyle name="Percent 279 2 6" xfId="10786"/>
    <cellStyle name="Percent 279 2 6 2" xfId="13871"/>
    <cellStyle name="Percent 279 2 6 2 2" xfId="16803"/>
    <cellStyle name="Percent 279 2 6 2 2 2" xfId="23616"/>
    <cellStyle name="Percent 279 2 6 2 2 2 2" xfId="33652"/>
    <cellStyle name="Percent 279 2 6 2 2 3" xfId="29933"/>
    <cellStyle name="Percent 279 2 6 2 3" xfId="22975"/>
    <cellStyle name="Percent 279 2 6 2 3 2" xfId="33011"/>
    <cellStyle name="Percent 279 2 6 2 4" xfId="27932"/>
    <cellStyle name="Percent 279 2 6 3" xfId="15316"/>
    <cellStyle name="Percent 279 2 6 3 2" xfId="16804"/>
    <cellStyle name="Percent 279 2 6 3 2 2" xfId="23617"/>
    <cellStyle name="Percent 279 2 6 3 2 2 2" xfId="33653"/>
    <cellStyle name="Percent 279 2 6 3 2 3" xfId="29934"/>
    <cellStyle name="Percent 279 2 6 3 3" xfId="23125"/>
    <cellStyle name="Percent 279 2 6 3 3 2" xfId="33161"/>
    <cellStyle name="Percent 279 2 6 3 4" xfId="29377"/>
    <cellStyle name="Percent 279 2 6 4" xfId="16805"/>
    <cellStyle name="Percent 279 2 6 4 2" xfId="23618"/>
    <cellStyle name="Percent 279 2 6 4 2 2" xfId="33654"/>
    <cellStyle name="Percent 279 2 6 4 3" xfId="29935"/>
    <cellStyle name="Percent 279 2 6 5" xfId="13484"/>
    <cellStyle name="Percent 279 2 6 5 2" xfId="27725"/>
    <cellStyle name="Percent 279 2 6 6" xfId="22825"/>
    <cellStyle name="Percent 279 2 6 6 2" xfId="32861"/>
    <cellStyle name="Percent 279 2 6 7" xfId="26872"/>
    <cellStyle name="Percent 279 2 7" xfId="10814"/>
    <cellStyle name="Percent 279 2 7 2" xfId="13895"/>
    <cellStyle name="Percent 279 2 7 2 2" xfId="16806"/>
    <cellStyle name="Percent 279 2 7 2 2 2" xfId="23619"/>
    <cellStyle name="Percent 279 2 7 2 2 2 2" xfId="33655"/>
    <cellStyle name="Percent 279 2 7 2 2 3" xfId="29936"/>
    <cellStyle name="Percent 279 2 7 2 3" xfId="22999"/>
    <cellStyle name="Percent 279 2 7 2 3 2" xfId="33035"/>
    <cellStyle name="Percent 279 2 7 2 4" xfId="27956"/>
    <cellStyle name="Percent 279 2 7 3" xfId="15344"/>
    <cellStyle name="Percent 279 2 7 3 2" xfId="16807"/>
    <cellStyle name="Percent 279 2 7 3 2 2" xfId="23620"/>
    <cellStyle name="Percent 279 2 7 3 2 2 2" xfId="33656"/>
    <cellStyle name="Percent 279 2 7 3 2 3" xfId="29937"/>
    <cellStyle name="Percent 279 2 7 3 3" xfId="23149"/>
    <cellStyle name="Percent 279 2 7 3 3 2" xfId="33185"/>
    <cellStyle name="Percent 279 2 7 3 4" xfId="29405"/>
    <cellStyle name="Percent 279 2 7 4" xfId="16808"/>
    <cellStyle name="Percent 279 2 7 4 2" xfId="23621"/>
    <cellStyle name="Percent 279 2 7 4 2 2" xfId="33657"/>
    <cellStyle name="Percent 279 2 7 4 3" xfId="29938"/>
    <cellStyle name="Percent 279 2 7 5" xfId="13508"/>
    <cellStyle name="Percent 279 2 7 5 2" xfId="27749"/>
    <cellStyle name="Percent 279 2 7 6" xfId="22849"/>
    <cellStyle name="Percent 279 2 7 6 2" xfId="32885"/>
    <cellStyle name="Percent 279 2 7 7" xfId="26900"/>
    <cellStyle name="Percent 279 2 8" xfId="10902"/>
    <cellStyle name="Percent 279 2 8 2" xfId="13917"/>
    <cellStyle name="Percent 279 2 8 2 2" xfId="16809"/>
    <cellStyle name="Percent 279 2 8 2 2 2" xfId="23622"/>
    <cellStyle name="Percent 279 2 8 2 2 2 2" xfId="33658"/>
    <cellStyle name="Percent 279 2 8 2 2 3" xfId="29939"/>
    <cellStyle name="Percent 279 2 8 2 3" xfId="23021"/>
    <cellStyle name="Percent 279 2 8 2 3 2" xfId="33057"/>
    <cellStyle name="Percent 279 2 8 2 4" xfId="27978"/>
    <cellStyle name="Percent 279 2 8 3" xfId="15366"/>
    <cellStyle name="Percent 279 2 8 3 2" xfId="16810"/>
    <cellStyle name="Percent 279 2 8 3 2 2" xfId="23623"/>
    <cellStyle name="Percent 279 2 8 3 2 2 2" xfId="33659"/>
    <cellStyle name="Percent 279 2 8 3 2 3" xfId="29940"/>
    <cellStyle name="Percent 279 2 8 3 3" xfId="23171"/>
    <cellStyle name="Percent 279 2 8 3 3 2" xfId="33207"/>
    <cellStyle name="Percent 279 2 8 3 4" xfId="29427"/>
    <cellStyle name="Percent 279 2 8 4" xfId="16811"/>
    <cellStyle name="Percent 279 2 8 4 2" xfId="23624"/>
    <cellStyle name="Percent 279 2 8 4 2 2" xfId="33660"/>
    <cellStyle name="Percent 279 2 8 4 3" xfId="29941"/>
    <cellStyle name="Percent 279 2 8 5" xfId="13582"/>
    <cellStyle name="Percent 279 2 8 5 2" xfId="27823"/>
    <cellStyle name="Percent 279 2 8 6" xfId="22871"/>
    <cellStyle name="Percent 279 2 8 6 2" xfId="32907"/>
    <cellStyle name="Percent 279 2 8 7" xfId="26972"/>
    <cellStyle name="Percent 279 2 9" xfId="13778"/>
    <cellStyle name="Percent 279 2 9 2" xfId="13955"/>
    <cellStyle name="Percent 279 2 9 2 2" xfId="16812"/>
    <cellStyle name="Percent 279 2 9 2 2 2" xfId="23625"/>
    <cellStyle name="Percent 279 2 9 2 2 2 2" xfId="33661"/>
    <cellStyle name="Percent 279 2 9 2 2 3" xfId="29942"/>
    <cellStyle name="Percent 279 2 9 2 3" xfId="23059"/>
    <cellStyle name="Percent 279 2 9 2 3 2" xfId="33095"/>
    <cellStyle name="Percent 279 2 9 2 4" xfId="28016"/>
    <cellStyle name="Percent 279 2 9 3" xfId="15404"/>
    <cellStyle name="Percent 279 2 9 3 2" xfId="16813"/>
    <cellStyle name="Percent 279 2 9 3 2 2" xfId="23626"/>
    <cellStyle name="Percent 279 2 9 3 2 2 2" xfId="33662"/>
    <cellStyle name="Percent 279 2 9 3 2 3" xfId="29943"/>
    <cellStyle name="Percent 279 2 9 3 3" xfId="23209"/>
    <cellStyle name="Percent 279 2 9 3 3 2" xfId="33245"/>
    <cellStyle name="Percent 279 2 9 3 4" xfId="29465"/>
    <cellStyle name="Percent 279 2 9 4" xfId="16814"/>
    <cellStyle name="Percent 279 2 9 4 2" xfId="23627"/>
    <cellStyle name="Percent 279 2 9 4 2 2" xfId="33663"/>
    <cellStyle name="Percent 279 2 9 4 3" xfId="29944"/>
    <cellStyle name="Percent 279 2 9 5" xfId="22909"/>
    <cellStyle name="Percent 279 2 9 5 2" xfId="32945"/>
    <cellStyle name="Percent 279 2 9 6" xfId="27866"/>
    <cellStyle name="Percent 279 20" xfId="15469"/>
    <cellStyle name="Percent 279 20 2" xfId="16815"/>
    <cellStyle name="Percent 279 20 2 2" xfId="23628"/>
    <cellStyle name="Percent 279 20 2 2 2" xfId="33664"/>
    <cellStyle name="Percent 279 20 2 3" xfId="29945"/>
    <cellStyle name="Percent 279 20 3" xfId="23248"/>
    <cellStyle name="Percent 279 20 3 2" xfId="33284"/>
    <cellStyle name="Percent 279 20 4" xfId="29530"/>
    <cellStyle name="Percent 279 21" xfId="16816"/>
    <cellStyle name="Percent 279 21 2" xfId="23629"/>
    <cellStyle name="Percent 279 21 2 2" xfId="33665"/>
    <cellStyle name="Percent 279 21 3" xfId="29946"/>
    <cellStyle name="Percent 279 22" xfId="17788"/>
    <cellStyle name="Percent 279 22 2" xfId="23751"/>
    <cellStyle name="Percent 279 22 2 2" xfId="33787"/>
    <cellStyle name="Percent 279 22 3" xfId="30259"/>
    <cellStyle name="Percent 279 23" xfId="18278"/>
    <cellStyle name="Percent 279 23 2" xfId="23757"/>
    <cellStyle name="Percent 279 23 2 2" xfId="33793"/>
    <cellStyle name="Percent 279 23 3" xfId="30429"/>
    <cellStyle name="Percent 279 24" xfId="13408"/>
    <cellStyle name="Percent 279 24 2" xfId="22784"/>
    <cellStyle name="Percent 279 24 2 2" xfId="32820"/>
    <cellStyle name="Percent 279 24 3" xfId="27660"/>
    <cellStyle name="Percent 279 25" xfId="10928"/>
    <cellStyle name="Percent 279 25 2" xfId="23995"/>
    <cellStyle name="Percent 279 25 2 2" xfId="34031"/>
    <cellStyle name="Percent 279 25 3" xfId="26989"/>
    <cellStyle name="Percent 279 26" xfId="20986"/>
    <cellStyle name="Percent 279 26 2" xfId="31039"/>
    <cellStyle name="Percent 279 27" xfId="25489"/>
    <cellStyle name="Percent 279 3" xfId="10007"/>
    <cellStyle name="Percent 279 3 10" xfId="21789"/>
    <cellStyle name="Percent 279 3 10 2" xfId="31828"/>
    <cellStyle name="Percent 279 3 11" xfId="26160"/>
    <cellStyle name="Percent 279 3 2" xfId="10712"/>
    <cellStyle name="Percent 279 3 2 2" xfId="13843"/>
    <cellStyle name="Percent 279 3 2 2 2" xfId="16817"/>
    <cellStyle name="Percent 279 3 2 2 2 2" xfId="23630"/>
    <cellStyle name="Percent 279 3 2 2 2 2 2" xfId="33666"/>
    <cellStyle name="Percent 279 3 2 2 2 3" xfId="29947"/>
    <cellStyle name="Percent 279 3 2 2 3" xfId="22947"/>
    <cellStyle name="Percent 279 3 2 2 3 2" xfId="32983"/>
    <cellStyle name="Percent 279 3 2 2 4" xfId="27904"/>
    <cellStyle name="Percent 279 3 2 3" xfId="15248"/>
    <cellStyle name="Percent 279 3 2 3 2" xfId="16818"/>
    <cellStyle name="Percent 279 3 2 3 2 2" xfId="23631"/>
    <cellStyle name="Percent 279 3 2 3 2 2 2" xfId="33667"/>
    <cellStyle name="Percent 279 3 2 3 2 3" xfId="29948"/>
    <cellStyle name="Percent 279 3 2 3 3" xfId="23097"/>
    <cellStyle name="Percent 279 3 2 3 3 2" xfId="33133"/>
    <cellStyle name="Percent 279 3 2 3 4" xfId="29309"/>
    <cellStyle name="Percent 279 3 2 4" xfId="16819"/>
    <cellStyle name="Percent 279 3 2 4 2" xfId="23632"/>
    <cellStyle name="Percent 279 3 2 4 2 2" xfId="33668"/>
    <cellStyle name="Percent 279 3 2 4 3" xfId="29949"/>
    <cellStyle name="Percent 279 3 2 5" xfId="18326"/>
    <cellStyle name="Percent 279 3 2 5 2" xfId="23775"/>
    <cellStyle name="Percent 279 3 2 5 2 2" xfId="33811"/>
    <cellStyle name="Percent 279 3 2 5 3" xfId="30454"/>
    <cellStyle name="Percent 279 3 2 6" xfId="13456"/>
    <cellStyle name="Percent 279 3 2 6 2" xfId="27697"/>
    <cellStyle name="Percent 279 3 2 7" xfId="22777"/>
    <cellStyle name="Percent 279 3 2 7 2" xfId="32813"/>
    <cellStyle name="Percent 279 3 2 8" xfId="26804"/>
    <cellStyle name="Percent 279 3 3" xfId="10781"/>
    <cellStyle name="Percent 279 3 3 2" xfId="13867"/>
    <cellStyle name="Percent 279 3 3 2 2" xfId="16820"/>
    <cellStyle name="Percent 279 3 3 2 2 2" xfId="23633"/>
    <cellStyle name="Percent 279 3 3 2 2 2 2" xfId="33669"/>
    <cellStyle name="Percent 279 3 3 2 2 3" xfId="29950"/>
    <cellStyle name="Percent 279 3 3 2 3" xfId="22971"/>
    <cellStyle name="Percent 279 3 3 2 3 2" xfId="33007"/>
    <cellStyle name="Percent 279 3 3 2 4" xfId="27928"/>
    <cellStyle name="Percent 279 3 3 3" xfId="15311"/>
    <cellStyle name="Percent 279 3 3 3 2" xfId="16821"/>
    <cellStyle name="Percent 279 3 3 3 2 2" xfId="23634"/>
    <cellStyle name="Percent 279 3 3 3 2 2 2" xfId="33670"/>
    <cellStyle name="Percent 279 3 3 3 2 3" xfId="29951"/>
    <cellStyle name="Percent 279 3 3 3 3" xfId="23121"/>
    <cellStyle name="Percent 279 3 3 3 3 2" xfId="33157"/>
    <cellStyle name="Percent 279 3 3 3 4" xfId="29372"/>
    <cellStyle name="Percent 279 3 3 4" xfId="16822"/>
    <cellStyle name="Percent 279 3 3 4 2" xfId="23635"/>
    <cellStyle name="Percent 279 3 3 4 2 2" xfId="33671"/>
    <cellStyle name="Percent 279 3 3 4 3" xfId="29952"/>
    <cellStyle name="Percent 279 3 3 5" xfId="13480"/>
    <cellStyle name="Percent 279 3 3 5 2" xfId="27721"/>
    <cellStyle name="Percent 279 3 3 6" xfId="22821"/>
    <cellStyle name="Percent 279 3 3 6 2" xfId="32857"/>
    <cellStyle name="Percent 279 3 3 7" xfId="26867"/>
    <cellStyle name="Percent 279 3 4" xfId="10810"/>
    <cellStyle name="Percent 279 3 4 2" xfId="13891"/>
    <cellStyle name="Percent 279 3 4 2 2" xfId="16823"/>
    <cellStyle name="Percent 279 3 4 2 2 2" xfId="23636"/>
    <cellStyle name="Percent 279 3 4 2 2 2 2" xfId="33672"/>
    <cellStyle name="Percent 279 3 4 2 2 3" xfId="29953"/>
    <cellStyle name="Percent 279 3 4 2 3" xfId="22995"/>
    <cellStyle name="Percent 279 3 4 2 3 2" xfId="33031"/>
    <cellStyle name="Percent 279 3 4 2 4" xfId="27952"/>
    <cellStyle name="Percent 279 3 4 3" xfId="15340"/>
    <cellStyle name="Percent 279 3 4 3 2" xfId="16824"/>
    <cellStyle name="Percent 279 3 4 3 2 2" xfId="23637"/>
    <cellStyle name="Percent 279 3 4 3 2 2 2" xfId="33673"/>
    <cellStyle name="Percent 279 3 4 3 2 3" xfId="29954"/>
    <cellStyle name="Percent 279 3 4 3 3" xfId="23145"/>
    <cellStyle name="Percent 279 3 4 3 3 2" xfId="33181"/>
    <cellStyle name="Percent 279 3 4 3 4" xfId="29401"/>
    <cellStyle name="Percent 279 3 4 4" xfId="16825"/>
    <cellStyle name="Percent 279 3 4 4 2" xfId="23638"/>
    <cellStyle name="Percent 279 3 4 4 2 2" xfId="33674"/>
    <cellStyle name="Percent 279 3 4 4 3" xfId="29955"/>
    <cellStyle name="Percent 279 3 4 5" xfId="13504"/>
    <cellStyle name="Percent 279 3 4 5 2" xfId="27745"/>
    <cellStyle name="Percent 279 3 4 6" xfId="22845"/>
    <cellStyle name="Percent 279 3 4 6 2" xfId="32881"/>
    <cellStyle name="Percent 279 3 4 7" xfId="26896"/>
    <cellStyle name="Percent 279 3 5" xfId="13819"/>
    <cellStyle name="Percent 279 3 5 2" xfId="16826"/>
    <cellStyle name="Percent 279 3 5 2 2" xfId="23639"/>
    <cellStyle name="Percent 279 3 5 2 2 2" xfId="33675"/>
    <cellStyle name="Percent 279 3 5 2 3" xfId="29956"/>
    <cellStyle name="Percent 279 3 5 3" xfId="22923"/>
    <cellStyle name="Percent 279 3 5 3 2" xfId="32959"/>
    <cellStyle name="Percent 279 3 5 4" xfId="27880"/>
    <cellStyle name="Percent 279 3 6" xfId="14604"/>
    <cellStyle name="Percent 279 3 6 2" xfId="16827"/>
    <cellStyle name="Percent 279 3 6 2 2" xfId="23640"/>
    <cellStyle name="Percent 279 3 6 2 2 2" xfId="33676"/>
    <cellStyle name="Percent 279 3 6 2 3" xfId="29957"/>
    <cellStyle name="Percent 279 3 6 3" xfId="23073"/>
    <cellStyle name="Percent 279 3 6 3 2" xfId="33109"/>
    <cellStyle name="Percent 279 3 6 4" xfId="28665"/>
    <cellStyle name="Percent 279 3 7" xfId="16828"/>
    <cellStyle name="Percent 279 3 7 2" xfId="23641"/>
    <cellStyle name="Percent 279 3 7 2 2" xfId="33677"/>
    <cellStyle name="Percent 279 3 7 3" xfId="29958"/>
    <cellStyle name="Percent 279 3 8" xfId="18296"/>
    <cellStyle name="Percent 279 3 8 2" xfId="23763"/>
    <cellStyle name="Percent 279 3 8 2 2" xfId="33799"/>
    <cellStyle name="Percent 279 3 8 3" xfId="30439"/>
    <cellStyle name="Percent 279 3 9" xfId="13432"/>
    <cellStyle name="Percent 279 3 9 2" xfId="24427"/>
    <cellStyle name="Percent 279 3 9 2 2" xfId="34463"/>
    <cellStyle name="Percent 279 3 9 3" xfId="27673"/>
    <cellStyle name="Percent 279 4" xfId="10658"/>
    <cellStyle name="Percent 279 4 10" xfId="22771"/>
    <cellStyle name="Percent 279 4 10 2" xfId="32807"/>
    <cellStyle name="Percent 279 4 11" xfId="26781"/>
    <cellStyle name="Percent 279 4 2" xfId="10726"/>
    <cellStyle name="Percent 279 4 2 2" xfId="13850"/>
    <cellStyle name="Percent 279 4 2 2 2" xfId="16829"/>
    <cellStyle name="Percent 279 4 2 2 2 2" xfId="23642"/>
    <cellStyle name="Percent 279 4 2 2 2 2 2" xfId="33678"/>
    <cellStyle name="Percent 279 4 2 2 2 3" xfId="29959"/>
    <cellStyle name="Percent 279 4 2 2 3" xfId="22954"/>
    <cellStyle name="Percent 279 4 2 2 3 2" xfId="32990"/>
    <cellStyle name="Percent 279 4 2 2 4" xfId="27911"/>
    <cellStyle name="Percent 279 4 2 3" xfId="15257"/>
    <cellStyle name="Percent 279 4 2 3 2" xfId="16830"/>
    <cellStyle name="Percent 279 4 2 3 2 2" xfId="23643"/>
    <cellStyle name="Percent 279 4 2 3 2 2 2" xfId="33679"/>
    <cellStyle name="Percent 279 4 2 3 2 3" xfId="29960"/>
    <cellStyle name="Percent 279 4 2 3 3" xfId="23104"/>
    <cellStyle name="Percent 279 4 2 3 3 2" xfId="33140"/>
    <cellStyle name="Percent 279 4 2 3 4" xfId="29318"/>
    <cellStyle name="Percent 279 4 2 4" xfId="16831"/>
    <cellStyle name="Percent 279 4 2 4 2" xfId="23644"/>
    <cellStyle name="Percent 279 4 2 4 2 2" xfId="33680"/>
    <cellStyle name="Percent 279 4 2 4 3" xfId="29961"/>
    <cellStyle name="Percent 279 4 2 5" xfId="13463"/>
    <cellStyle name="Percent 279 4 2 5 2" xfId="27704"/>
    <cellStyle name="Percent 279 4 2 6" xfId="22806"/>
    <cellStyle name="Percent 279 4 2 6 2" xfId="32842"/>
    <cellStyle name="Percent 279 4 2 7" xfId="26813"/>
    <cellStyle name="Percent 279 4 3" xfId="10789"/>
    <cellStyle name="Percent 279 4 3 2" xfId="13874"/>
    <cellStyle name="Percent 279 4 3 2 2" xfId="16832"/>
    <cellStyle name="Percent 279 4 3 2 2 2" xfId="23645"/>
    <cellStyle name="Percent 279 4 3 2 2 2 2" xfId="33681"/>
    <cellStyle name="Percent 279 4 3 2 2 3" xfId="29962"/>
    <cellStyle name="Percent 279 4 3 2 3" xfId="22978"/>
    <cellStyle name="Percent 279 4 3 2 3 2" xfId="33014"/>
    <cellStyle name="Percent 279 4 3 2 4" xfId="27935"/>
    <cellStyle name="Percent 279 4 3 3" xfId="15319"/>
    <cellStyle name="Percent 279 4 3 3 2" xfId="16833"/>
    <cellStyle name="Percent 279 4 3 3 2 2" xfId="23646"/>
    <cellStyle name="Percent 279 4 3 3 2 2 2" xfId="33682"/>
    <cellStyle name="Percent 279 4 3 3 2 3" xfId="29963"/>
    <cellStyle name="Percent 279 4 3 3 3" xfId="23128"/>
    <cellStyle name="Percent 279 4 3 3 3 2" xfId="33164"/>
    <cellStyle name="Percent 279 4 3 3 4" xfId="29380"/>
    <cellStyle name="Percent 279 4 3 4" xfId="16834"/>
    <cellStyle name="Percent 279 4 3 4 2" xfId="23647"/>
    <cellStyle name="Percent 279 4 3 4 2 2" xfId="33683"/>
    <cellStyle name="Percent 279 4 3 4 3" xfId="29964"/>
    <cellStyle name="Percent 279 4 3 5" xfId="13487"/>
    <cellStyle name="Percent 279 4 3 5 2" xfId="27728"/>
    <cellStyle name="Percent 279 4 3 6" xfId="22828"/>
    <cellStyle name="Percent 279 4 3 6 2" xfId="32864"/>
    <cellStyle name="Percent 279 4 3 7" xfId="26875"/>
    <cellStyle name="Percent 279 4 4" xfId="10817"/>
    <cellStyle name="Percent 279 4 4 2" xfId="13898"/>
    <cellStyle name="Percent 279 4 4 2 2" xfId="16835"/>
    <cellStyle name="Percent 279 4 4 2 2 2" xfId="23648"/>
    <cellStyle name="Percent 279 4 4 2 2 2 2" xfId="33684"/>
    <cellStyle name="Percent 279 4 4 2 2 3" xfId="29965"/>
    <cellStyle name="Percent 279 4 4 2 3" xfId="23002"/>
    <cellStyle name="Percent 279 4 4 2 3 2" xfId="33038"/>
    <cellStyle name="Percent 279 4 4 2 4" xfId="27959"/>
    <cellStyle name="Percent 279 4 4 3" xfId="15347"/>
    <cellStyle name="Percent 279 4 4 3 2" xfId="16836"/>
    <cellStyle name="Percent 279 4 4 3 2 2" xfId="23649"/>
    <cellStyle name="Percent 279 4 4 3 2 2 2" xfId="33685"/>
    <cellStyle name="Percent 279 4 4 3 2 3" xfId="29966"/>
    <cellStyle name="Percent 279 4 4 3 3" xfId="23152"/>
    <cellStyle name="Percent 279 4 4 3 3 2" xfId="33188"/>
    <cellStyle name="Percent 279 4 4 3 4" xfId="29408"/>
    <cellStyle name="Percent 279 4 4 4" xfId="16837"/>
    <cellStyle name="Percent 279 4 4 4 2" xfId="23650"/>
    <cellStyle name="Percent 279 4 4 4 2 2" xfId="33686"/>
    <cellStyle name="Percent 279 4 4 4 3" xfId="29967"/>
    <cellStyle name="Percent 279 4 4 5" xfId="13511"/>
    <cellStyle name="Percent 279 4 4 5 2" xfId="27752"/>
    <cellStyle name="Percent 279 4 4 6" xfId="22852"/>
    <cellStyle name="Percent 279 4 4 6 2" xfId="32888"/>
    <cellStyle name="Percent 279 4 4 7" xfId="26903"/>
    <cellStyle name="Percent 279 4 5" xfId="13826"/>
    <cellStyle name="Percent 279 4 5 2" xfId="16838"/>
    <cellStyle name="Percent 279 4 5 2 2" xfId="23651"/>
    <cellStyle name="Percent 279 4 5 2 2 2" xfId="33687"/>
    <cellStyle name="Percent 279 4 5 2 3" xfId="29968"/>
    <cellStyle name="Percent 279 4 5 3" xfId="22930"/>
    <cellStyle name="Percent 279 4 5 3 2" xfId="32966"/>
    <cellStyle name="Percent 279 4 5 4" xfId="27887"/>
    <cellStyle name="Percent 279 4 6" xfId="15225"/>
    <cellStyle name="Percent 279 4 6 2" xfId="16839"/>
    <cellStyle name="Percent 279 4 6 2 2" xfId="23652"/>
    <cellStyle name="Percent 279 4 6 2 2 2" xfId="33688"/>
    <cellStyle name="Percent 279 4 6 2 3" xfId="29969"/>
    <cellStyle name="Percent 279 4 6 3" xfId="23080"/>
    <cellStyle name="Percent 279 4 6 3 2" xfId="33116"/>
    <cellStyle name="Percent 279 4 6 4" xfId="29286"/>
    <cellStyle name="Percent 279 4 7" xfId="16840"/>
    <cellStyle name="Percent 279 4 7 2" xfId="23653"/>
    <cellStyle name="Percent 279 4 7 2 2" xfId="33689"/>
    <cellStyle name="Percent 279 4 7 3" xfId="29970"/>
    <cellStyle name="Percent 279 4 8" xfId="18320"/>
    <cellStyle name="Percent 279 4 8 2" xfId="23769"/>
    <cellStyle name="Percent 279 4 8 2 2" xfId="33805"/>
    <cellStyle name="Percent 279 4 8 3" xfId="30448"/>
    <cellStyle name="Percent 279 4 9" xfId="13439"/>
    <cellStyle name="Percent 279 4 9 2" xfId="27680"/>
    <cellStyle name="Percent 279 5" xfId="10659"/>
    <cellStyle name="Percent 279 5 10" xfId="26782"/>
    <cellStyle name="Percent 279 5 2" xfId="10727"/>
    <cellStyle name="Percent 279 5 2 2" xfId="13851"/>
    <cellStyle name="Percent 279 5 2 2 2" xfId="16841"/>
    <cellStyle name="Percent 279 5 2 2 2 2" xfId="23654"/>
    <cellStyle name="Percent 279 5 2 2 2 2 2" xfId="33690"/>
    <cellStyle name="Percent 279 5 2 2 2 3" xfId="29971"/>
    <cellStyle name="Percent 279 5 2 2 3" xfId="22955"/>
    <cellStyle name="Percent 279 5 2 2 3 2" xfId="32991"/>
    <cellStyle name="Percent 279 5 2 2 4" xfId="27912"/>
    <cellStyle name="Percent 279 5 2 3" xfId="15258"/>
    <cellStyle name="Percent 279 5 2 3 2" xfId="16842"/>
    <cellStyle name="Percent 279 5 2 3 2 2" xfId="23655"/>
    <cellStyle name="Percent 279 5 2 3 2 2 2" xfId="33691"/>
    <cellStyle name="Percent 279 5 2 3 2 3" xfId="29972"/>
    <cellStyle name="Percent 279 5 2 3 3" xfId="23105"/>
    <cellStyle name="Percent 279 5 2 3 3 2" xfId="33141"/>
    <cellStyle name="Percent 279 5 2 3 4" xfId="29319"/>
    <cellStyle name="Percent 279 5 2 4" xfId="16843"/>
    <cellStyle name="Percent 279 5 2 4 2" xfId="23656"/>
    <cellStyle name="Percent 279 5 2 4 2 2" xfId="33692"/>
    <cellStyle name="Percent 279 5 2 4 3" xfId="29973"/>
    <cellStyle name="Percent 279 5 2 5" xfId="13464"/>
    <cellStyle name="Percent 279 5 2 5 2" xfId="27705"/>
    <cellStyle name="Percent 279 5 2 6" xfId="22807"/>
    <cellStyle name="Percent 279 5 2 6 2" xfId="32843"/>
    <cellStyle name="Percent 279 5 2 7" xfId="26814"/>
    <cellStyle name="Percent 279 5 3" xfId="10790"/>
    <cellStyle name="Percent 279 5 3 2" xfId="13875"/>
    <cellStyle name="Percent 279 5 3 2 2" xfId="16844"/>
    <cellStyle name="Percent 279 5 3 2 2 2" xfId="23657"/>
    <cellStyle name="Percent 279 5 3 2 2 2 2" xfId="33693"/>
    <cellStyle name="Percent 279 5 3 2 2 3" xfId="29974"/>
    <cellStyle name="Percent 279 5 3 2 3" xfId="22979"/>
    <cellStyle name="Percent 279 5 3 2 3 2" xfId="33015"/>
    <cellStyle name="Percent 279 5 3 2 4" xfId="27936"/>
    <cellStyle name="Percent 279 5 3 3" xfId="15320"/>
    <cellStyle name="Percent 279 5 3 3 2" xfId="16845"/>
    <cellStyle name="Percent 279 5 3 3 2 2" xfId="23658"/>
    <cellStyle name="Percent 279 5 3 3 2 2 2" xfId="33694"/>
    <cellStyle name="Percent 279 5 3 3 2 3" xfId="29975"/>
    <cellStyle name="Percent 279 5 3 3 3" xfId="23129"/>
    <cellStyle name="Percent 279 5 3 3 3 2" xfId="33165"/>
    <cellStyle name="Percent 279 5 3 3 4" xfId="29381"/>
    <cellStyle name="Percent 279 5 3 4" xfId="16846"/>
    <cellStyle name="Percent 279 5 3 4 2" xfId="23659"/>
    <cellStyle name="Percent 279 5 3 4 2 2" xfId="33695"/>
    <cellStyle name="Percent 279 5 3 4 3" xfId="29976"/>
    <cellStyle name="Percent 279 5 3 5" xfId="13488"/>
    <cellStyle name="Percent 279 5 3 5 2" xfId="27729"/>
    <cellStyle name="Percent 279 5 3 6" xfId="22829"/>
    <cellStyle name="Percent 279 5 3 6 2" xfId="32865"/>
    <cellStyle name="Percent 279 5 3 7" xfId="26876"/>
    <cellStyle name="Percent 279 5 4" xfId="10818"/>
    <cellStyle name="Percent 279 5 4 2" xfId="13899"/>
    <cellStyle name="Percent 279 5 4 2 2" xfId="16847"/>
    <cellStyle name="Percent 279 5 4 2 2 2" xfId="23660"/>
    <cellStyle name="Percent 279 5 4 2 2 2 2" xfId="33696"/>
    <cellStyle name="Percent 279 5 4 2 2 3" xfId="29977"/>
    <cellStyle name="Percent 279 5 4 2 3" xfId="23003"/>
    <cellStyle name="Percent 279 5 4 2 3 2" xfId="33039"/>
    <cellStyle name="Percent 279 5 4 2 4" xfId="27960"/>
    <cellStyle name="Percent 279 5 4 3" xfId="15348"/>
    <cellStyle name="Percent 279 5 4 3 2" xfId="16848"/>
    <cellStyle name="Percent 279 5 4 3 2 2" xfId="23661"/>
    <cellStyle name="Percent 279 5 4 3 2 2 2" xfId="33697"/>
    <cellStyle name="Percent 279 5 4 3 2 3" xfId="29978"/>
    <cellStyle name="Percent 279 5 4 3 3" xfId="23153"/>
    <cellStyle name="Percent 279 5 4 3 3 2" xfId="33189"/>
    <cellStyle name="Percent 279 5 4 3 4" xfId="29409"/>
    <cellStyle name="Percent 279 5 4 4" xfId="16849"/>
    <cellStyle name="Percent 279 5 4 4 2" xfId="23662"/>
    <cellStyle name="Percent 279 5 4 4 2 2" xfId="33698"/>
    <cellStyle name="Percent 279 5 4 4 3" xfId="29979"/>
    <cellStyle name="Percent 279 5 4 5" xfId="13512"/>
    <cellStyle name="Percent 279 5 4 5 2" xfId="27753"/>
    <cellStyle name="Percent 279 5 4 6" xfId="22853"/>
    <cellStyle name="Percent 279 5 4 6 2" xfId="32889"/>
    <cellStyle name="Percent 279 5 4 7" xfId="26904"/>
    <cellStyle name="Percent 279 5 5" xfId="13827"/>
    <cellStyle name="Percent 279 5 5 2" xfId="16850"/>
    <cellStyle name="Percent 279 5 5 2 2" xfId="23663"/>
    <cellStyle name="Percent 279 5 5 2 2 2" xfId="33699"/>
    <cellStyle name="Percent 279 5 5 2 3" xfId="29980"/>
    <cellStyle name="Percent 279 5 5 3" xfId="22931"/>
    <cellStyle name="Percent 279 5 5 3 2" xfId="32967"/>
    <cellStyle name="Percent 279 5 5 4" xfId="27888"/>
    <cellStyle name="Percent 279 5 6" xfId="15226"/>
    <cellStyle name="Percent 279 5 6 2" xfId="16851"/>
    <cellStyle name="Percent 279 5 6 2 2" xfId="23664"/>
    <cellStyle name="Percent 279 5 6 2 2 2" xfId="33700"/>
    <cellStyle name="Percent 279 5 6 2 3" xfId="29981"/>
    <cellStyle name="Percent 279 5 6 3" xfId="23081"/>
    <cellStyle name="Percent 279 5 6 3 2" xfId="33117"/>
    <cellStyle name="Percent 279 5 6 4" xfId="29287"/>
    <cellStyle name="Percent 279 5 7" xfId="16852"/>
    <cellStyle name="Percent 279 5 7 2" xfId="23665"/>
    <cellStyle name="Percent 279 5 7 2 2" xfId="33701"/>
    <cellStyle name="Percent 279 5 7 3" xfId="29982"/>
    <cellStyle name="Percent 279 5 8" xfId="13440"/>
    <cellStyle name="Percent 279 5 8 2" xfId="27681"/>
    <cellStyle name="Percent 279 5 9" xfId="22793"/>
    <cellStyle name="Percent 279 5 9 2" xfId="32829"/>
    <cellStyle name="Percent 279 6" xfId="10666"/>
    <cellStyle name="Percent 279 6 10" xfId="26789"/>
    <cellStyle name="Percent 279 6 2" xfId="10734"/>
    <cellStyle name="Percent 279 6 2 2" xfId="13858"/>
    <cellStyle name="Percent 279 6 2 2 2" xfId="16853"/>
    <cellStyle name="Percent 279 6 2 2 2 2" xfId="23666"/>
    <cellStyle name="Percent 279 6 2 2 2 2 2" xfId="33702"/>
    <cellStyle name="Percent 279 6 2 2 2 3" xfId="29983"/>
    <cellStyle name="Percent 279 6 2 2 3" xfId="22962"/>
    <cellStyle name="Percent 279 6 2 2 3 2" xfId="32998"/>
    <cellStyle name="Percent 279 6 2 2 4" xfId="27919"/>
    <cellStyle name="Percent 279 6 2 3" xfId="15265"/>
    <cellStyle name="Percent 279 6 2 3 2" xfId="16854"/>
    <cellStyle name="Percent 279 6 2 3 2 2" xfId="23667"/>
    <cellStyle name="Percent 279 6 2 3 2 2 2" xfId="33703"/>
    <cellStyle name="Percent 279 6 2 3 2 3" xfId="29984"/>
    <cellStyle name="Percent 279 6 2 3 3" xfId="23112"/>
    <cellStyle name="Percent 279 6 2 3 3 2" xfId="33148"/>
    <cellStyle name="Percent 279 6 2 3 4" xfId="29326"/>
    <cellStyle name="Percent 279 6 2 4" xfId="16855"/>
    <cellStyle name="Percent 279 6 2 4 2" xfId="23668"/>
    <cellStyle name="Percent 279 6 2 4 2 2" xfId="33704"/>
    <cellStyle name="Percent 279 6 2 4 3" xfId="29985"/>
    <cellStyle name="Percent 279 6 2 5" xfId="13471"/>
    <cellStyle name="Percent 279 6 2 5 2" xfId="27712"/>
    <cellStyle name="Percent 279 6 2 6" xfId="22812"/>
    <cellStyle name="Percent 279 6 2 6 2" xfId="32848"/>
    <cellStyle name="Percent 279 6 2 7" xfId="26821"/>
    <cellStyle name="Percent 279 6 3" xfId="10797"/>
    <cellStyle name="Percent 279 6 3 2" xfId="13882"/>
    <cellStyle name="Percent 279 6 3 2 2" xfId="16856"/>
    <cellStyle name="Percent 279 6 3 2 2 2" xfId="23669"/>
    <cellStyle name="Percent 279 6 3 2 2 2 2" xfId="33705"/>
    <cellStyle name="Percent 279 6 3 2 2 3" xfId="29986"/>
    <cellStyle name="Percent 279 6 3 2 3" xfId="22986"/>
    <cellStyle name="Percent 279 6 3 2 3 2" xfId="33022"/>
    <cellStyle name="Percent 279 6 3 2 4" xfId="27943"/>
    <cellStyle name="Percent 279 6 3 3" xfId="15327"/>
    <cellStyle name="Percent 279 6 3 3 2" xfId="16857"/>
    <cellStyle name="Percent 279 6 3 3 2 2" xfId="23670"/>
    <cellStyle name="Percent 279 6 3 3 2 2 2" xfId="33706"/>
    <cellStyle name="Percent 279 6 3 3 2 3" xfId="29987"/>
    <cellStyle name="Percent 279 6 3 3 3" xfId="23136"/>
    <cellStyle name="Percent 279 6 3 3 3 2" xfId="33172"/>
    <cellStyle name="Percent 279 6 3 3 4" xfId="29388"/>
    <cellStyle name="Percent 279 6 3 4" xfId="16858"/>
    <cellStyle name="Percent 279 6 3 4 2" xfId="23671"/>
    <cellStyle name="Percent 279 6 3 4 2 2" xfId="33707"/>
    <cellStyle name="Percent 279 6 3 4 3" xfId="29988"/>
    <cellStyle name="Percent 279 6 3 5" xfId="13495"/>
    <cellStyle name="Percent 279 6 3 5 2" xfId="27736"/>
    <cellStyle name="Percent 279 6 3 6" xfId="22836"/>
    <cellStyle name="Percent 279 6 3 6 2" xfId="32872"/>
    <cellStyle name="Percent 279 6 3 7" xfId="26883"/>
    <cellStyle name="Percent 279 6 4" xfId="10825"/>
    <cellStyle name="Percent 279 6 4 2" xfId="13906"/>
    <cellStyle name="Percent 279 6 4 2 2" xfId="16859"/>
    <cellStyle name="Percent 279 6 4 2 2 2" xfId="23672"/>
    <cellStyle name="Percent 279 6 4 2 2 2 2" xfId="33708"/>
    <cellStyle name="Percent 279 6 4 2 2 3" xfId="29989"/>
    <cellStyle name="Percent 279 6 4 2 3" xfId="23010"/>
    <cellStyle name="Percent 279 6 4 2 3 2" xfId="33046"/>
    <cellStyle name="Percent 279 6 4 2 4" xfId="27967"/>
    <cellStyle name="Percent 279 6 4 3" xfId="15355"/>
    <cellStyle name="Percent 279 6 4 3 2" xfId="16860"/>
    <cellStyle name="Percent 279 6 4 3 2 2" xfId="23673"/>
    <cellStyle name="Percent 279 6 4 3 2 2 2" xfId="33709"/>
    <cellStyle name="Percent 279 6 4 3 2 3" xfId="29990"/>
    <cellStyle name="Percent 279 6 4 3 3" xfId="23160"/>
    <cellStyle name="Percent 279 6 4 3 3 2" xfId="33196"/>
    <cellStyle name="Percent 279 6 4 3 4" xfId="29416"/>
    <cellStyle name="Percent 279 6 4 4" xfId="16861"/>
    <cellStyle name="Percent 279 6 4 4 2" xfId="23674"/>
    <cellStyle name="Percent 279 6 4 4 2 2" xfId="33710"/>
    <cellStyle name="Percent 279 6 4 4 3" xfId="29991"/>
    <cellStyle name="Percent 279 6 4 5" xfId="13519"/>
    <cellStyle name="Percent 279 6 4 5 2" xfId="27760"/>
    <cellStyle name="Percent 279 6 4 6" xfId="22860"/>
    <cellStyle name="Percent 279 6 4 6 2" xfId="32896"/>
    <cellStyle name="Percent 279 6 4 7" xfId="26911"/>
    <cellStyle name="Percent 279 6 5" xfId="13834"/>
    <cellStyle name="Percent 279 6 5 2" xfId="16862"/>
    <cellStyle name="Percent 279 6 5 2 2" xfId="23675"/>
    <cellStyle name="Percent 279 6 5 2 2 2" xfId="33711"/>
    <cellStyle name="Percent 279 6 5 2 3" xfId="29992"/>
    <cellStyle name="Percent 279 6 5 3" xfId="22938"/>
    <cellStyle name="Percent 279 6 5 3 2" xfId="32974"/>
    <cellStyle name="Percent 279 6 5 4" xfId="27895"/>
    <cellStyle name="Percent 279 6 6" xfId="15233"/>
    <cellStyle name="Percent 279 6 6 2" xfId="16863"/>
    <cellStyle name="Percent 279 6 6 2 2" xfId="23676"/>
    <cellStyle name="Percent 279 6 6 2 2 2" xfId="33712"/>
    <cellStyle name="Percent 279 6 6 2 3" xfId="29993"/>
    <cellStyle name="Percent 279 6 6 3" xfId="23088"/>
    <cellStyle name="Percent 279 6 6 3 2" xfId="33124"/>
    <cellStyle name="Percent 279 6 6 4" xfId="29294"/>
    <cellStyle name="Percent 279 6 7" xfId="16864"/>
    <cellStyle name="Percent 279 6 7 2" xfId="23677"/>
    <cellStyle name="Percent 279 6 7 2 2" xfId="33713"/>
    <cellStyle name="Percent 279 6 7 3" xfId="29994"/>
    <cellStyle name="Percent 279 6 8" xfId="13447"/>
    <cellStyle name="Percent 279 6 8 2" xfId="27688"/>
    <cellStyle name="Percent 279 6 9" xfId="22796"/>
    <cellStyle name="Percent 279 6 9 2" xfId="32832"/>
    <cellStyle name="Percent 279 7" xfId="9615"/>
    <cellStyle name="Percent 279 7 2" xfId="13817"/>
    <cellStyle name="Percent 279 7 2 2" xfId="16865"/>
    <cellStyle name="Percent 279 7 2 2 2" xfId="23678"/>
    <cellStyle name="Percent 279 7 2 2 2 2" xfId="33714"/>
    <cellStyle name="Percent 279 7 2 2 3" xfId="29995"/>
    <cellStyle name="Percent 279 7 2 3" xfId="22921"/>
    <cellStyle name="Percent 279 7 2 3 2" xfId="32957"/>
    <cellStyle name="Percent 279 7 2 4" xfId="27878"/>
    <cellStyle name="Percent 279 7 3" xfId="14219"/>
    <cellStyle name="Percent 279 7 3 2" xfId="16866"/>
    <cellStyle name="Percent 279 7 3 2 2" xfId="23679"/>
    <cellStyle name="Percent 279 7 3 2 2 2" xfId="33715"/>
    <cellStyle name="Percent 279 7 3 2 3" xfId="29996"/>
    <cellStyle name="Percent 279 7 3 3" xfId="23071"/>
    <cellStyle name="Percent 279 7 3 3 2" xfId="33107"/>
    <cellStyle name="Percent 279 7 3 4" xfId="28280"/>
    <cellStyle name="Percent 279 7 4" xfId="16867"/>
    <cellStyle name="Percent 279 7 4 2" xfId="23680"/>
    <cellStyle name="Percent 279 7 4 2 2" xfId="33716"/>
    <cellStyle name="Percent 279 7 4 3" xfId="29997"/>
    <cellStyle name="Percent 279 7 5" xfId="13430"/>
    <cellStyle name="Percent 279 7 5 2" xfId="27671"/>
    <cellStyle name="Percent 279 7 6" xfId="22789"/>
    <cellStyle name="Percent 279 7 6 2" xfId="32825"/>
    <cellStyle name="Percent 279 7 7" xfId="25775"/>
    <cellStyle name="Percent 279 8" xfId="10703"/>
    <cellStyle name="Percent 279 8 2" xfId="13841"/>
    <cellStyle name="Percent 279 8 2 2" xfId="16868"/>
    <cellStyle name="Percent 279 8 2 2 2" xfId="23681"/>
    <cellStyle name="Percent 279 8 2 2 2 2" xfId="33717"/>
    <cellStyle name="Percent 279 8 2 2 3" xfId="29998"/>
    <cellStyle name="Percent 279 8 2 3" xfId="22945"/>
    <cellStyle name="Percent 279 8 2 3 2" xfId="32981"/>
    <cellStyle name="Percent 279 8 2 4" xfId="27902"/>
    <cellStyle name="Percent 279 8 3" xfId="15246"/>
    <cellStyle name="Percent 279 8 3 2" xfId="16869"/>
    <cellStyle name="Percent 279 8 3 2 2" xfId="23682"/>
    <cellStyle name="Percent 279 8 3 2 2 2" xfId="33718"/>
    <cellStyle name="Percent 279 8 3 2 3" xfId="29999"/>
    <cellStyle name="Percent 279 8 3 3" xfId="23095"/>
    <cellStyle name="Percent 279 8 3 3 2" xfId="33131"/>
    <cellStyle name="Percent 279 8 3 4" xfId="29307"/>
    <cellStyle name="Percent 279 8 4" xfId="16870"/>
    <cellStyle name="Percent 279 8 4 2" xfId="23683"/>
    <cellStyle name="Percent 279 8 4 2 2" xfId="33719"/>
    <cellStyle name="Percent 279 8 4 3" xfId="30000"/>
    <cellStyle name="Percent 279 8 5" xfId="13454"/>
    <cellStyle name="Percent 279 8 5 2" xfId="27695"/>
    <cellStyle name="Percent 279 8 6" xfId="22801"/>
    <cellStyle name="Percent 279 8 6 2" xfId="32837"/>
    <cellStyle name="Percent 279 8 7" xfId="26802"/>
    <cellStyle name="Percent 279 9" xfId="10770"/>
    <cellStyle name="Percent 279 9 2" xfId="13865"/>
    <cellStyle name="Percent 279 9 2 2" xfId="16871"/>
    <cellStyle name="Percent 279 9 2 2 2" xfId="23684"/>
    <cellStyle name="Percent 279 9 2 2 2 2" xfId="33720"/>
    <cellStyle name="Percent 279 9 2 2 3" xfId="30001"/>
    <cellStyle name="Percent 279 9 2 3" xfId="22969"/>
    <cellStyle name="Percent 279 9 2 3 2" xfId="33005"/>
    <cellStyle name="Percent 279 9 2 4" xfId="27926"/>
    <cellStyle name="Percent 279 9 3" xfId="15300"/>
    <cellStyle name="Percent 279 9 3 2" xfId="16872"/>
    <cellStyle name="Percent 279 9 3 2 2" xfId="23685"/>
    <cellStyle name="Percent 279 9 3 2 2 2" xfId="33721"/>
    <cellStyle name="Percent 279 9 3 2 3" xfId="30002"/>
    <cellStyle name="Percent 279 9 3 3" xfId="23119"/>
    <cellStyle name="Percent 279 9 3 3 2" xfId="33155"/>
    <cellStyle name="Percent 279 9 3 4" xfId="29361"/>
    <cellStyle name="Percent 279 9 4" xfId="16873"/>
    <cellStyle name="Percent 279 9 4 2" xfId="23686"/>
    <cellStyle name="Percent 279 9 4 2 2" xfId="33722"/>
    <cellStyle name="Percent 279 9 4 3" xfId="30003"/>
    <cellStyle name="Percent 279 9 5" xfId="13478"/>
    <cellStyle name="Percent 279 9 5 2" xfId="27719"/>
    <cellStyle name="Percent 279 9 6" xfId="22819"/>
    <cellStyle name="Percent 279 9 6 2" xfId="32855"/>
    <cellStyle name="Percent 279 9 7" xfId="26856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2 2 2" xfId="33723"/>
    <cellStyle name="Percent 280 10 2 2 3" xfId="30004"/>
    <cellStyle name="Percent 280 10 2 3" xfId="23057"/>
    <cellStyle name="Percent 280 10 2 3 2" xfId="33093"/>
    <cellStyle name="Percent 280 10 2 4" xfId="28014"/>
    <cellStyle name="Percent 280 10 3" xfId="15402"/>
    <cellStyle name="Percent 280 10 3 2" xfId="16875"/>
    <cellStyle name="Percent 280 10 3 2 2" xfId="23688"/>
    <cellStyle name="Percent 280 10 3 2 2 2" xfId="33724"/>
    <cellStyle name="Percent 280 10 3 2 3" xfId="30005"/>
    <cellStyle name="Percent 280 10 3 3" xfId="23207"/>
    <cellStyle name="Percent 280 10 3 3 2" xfId="33243"/>
    <cellStyle name="Percent 280 10 3 4" xfId="29463"/>
    <cellStyle name="Percent 280 10 4" xfId="16876"/>
    <cellStyle name="Percent 280 10 4 2" xfId="23689"/>
    <cellStyle name="Percent 280 10 4 2 2" xfId="33725"/>
    <cellStyle name="Percent 280 10 4 3" xfId="30006"/>
    <cellStyle name="Percent 280 10 5" xfId="22907"/>
    <cellStyle name="Percent 280 10 5 2" xfId="32943"/>
    <cellStyle name="Percent 280 10 6" xfId="27864"/>
    <cellStyle name="Percent 280 11" xfId="13811"/>
    <cellStyle name="Percent 280 11 2" xfId="16877"/>
    <cellStyle name="Percent 280 11 2 2" xfId="23690"/>
    <cellStyle name="Percent 280 11 2 2 2" xfId="33726"/>
    <cellStyle name="Percent 280 11 2 3" xfId="30007"/>
    <cellStyle name="Percent 280 11 3" xfId="22915"/>
    <cellStyle name="Percent 280 11 3 2" xfId="32951"/>
    <cellStyle name="Percent 280 11 4" xfId="27872"/>
    <cellStyle name="Percent 280 12" xfId="13961"/>
    <cellStyle name="Percent 280 12 2" xfId="16878"/>
    <cellStyle name="Percent 280 12 2 2" xfId="23691"/>
    <cellStyle name="Percent 280 12 2 2 2" xfId="33727"/>
    <cellStyle name="Percent 280 12 2 3" xfId="30008"/>
    <cellStyle name="Percent 280 12 3" xfId="23065"/>
    <cellStyle name="Percent 280 12 3 2" xfId="33101"/>
    <cellStyle name="Percent 280 12 4" xfId="28022"/>
    <cellStyle name="Percent 280 13" xfId="15409"/>
    <cellStyle name="Percent 280 13 2" xfId="16879"/>
    <cellStyle name="Percent 280 13 2 2" xfId="23692"/>
    <cellStyle name="Percent 280 13 2 2 2" xfId="33728"/>
    <cellStyle name="Percent 280 13 2 3" xfId="30009"/>
    <cellStyle name="Percent 280 13 3" xfId="23214"/>
    <cellStyle name="Percent 280 13 3 2" xfId="33250"/>
    <cellStyle name="Percent 280 13 4" xfId="29470"/>
    <cellStyle name="Percent 280 14" xfId="15417"/>
    <cellStyle name="Percent 280 14 2" xfId="16880"/>
    <cellStyle name="Percent 280 14 2 2" xfId="23693"/>
    <cellStyle name="Percent 280 14 2 2 2" xfId="33729"/>
    <cellStyle name="Percent 280 14 2 3" xfId="30010"/>
    <cellStyle name="Percent 280 14 3" xfId="23222"/>
    <cellStyle name="Percent 280 14 3 2" xfId="33258"/>
    <cellStyle name="Percent 280 14 4" xfId="29478"/>
    <cellStyle name="Percent 280 15" xfId="15422"/>
    <cellStyle name="Percent 280 15 2" xfId="16881"/>
    <cellStyle name="Percent 280 15 2 2" xfId="23694"/>
    <cellStyle name="Percent 280 15 2 2 2" xfId="33730"/>
    <cellStyle name="Percent 280 15 2 3" xfId="30011"/>
    <cellStyle name="Percent 280 15 3" xfId="23227"/>
    <cellStyle name="Percent 280 15 3 2" xfId="33263"/>
    <cellStyle name="Percent 280 15 4" xfId="29483"/>
    <cellStyle name="Percent 280 16" xfId="15442"/>
    <cellStyle name="Percent 280 16 2" xfId="16882"/>
    <cellStyle name="Percent 280 16 2 2" xfId="23695"/>
    <cellStyle name="Percent 280 16 2 2 2" xfId="33731"/>
    <cellStyle name="Percent 280 16 2 3" xfId="30012"/>
    <cellStyle name="Percent 280 16 3" xfId="23232"/>
    <cellStyle name="Percent 280 16 3 2" xfId="33268"/>
    <cellStyle name="Percent 280 16 4" xfId="29503"/>
    <cellStyle name="Percent 280 17" xfId="15449"/>
    <cellStyle name="Percent 280 17 2" xfId="16883"/>
    <cellStyle name="Percent 280 17 2 2" xfId="23696"/>
    <cellStyle name="Percent 280 17 2 2 2" xfId="33732"/>
    <cellStyle name="Percent 280 17 2 3" xfId="30013"/>
    <cellStyle name="Percent 280 17 3" xfId="23235"/>
    <cellStyle name="Percent 280 17 3 2" xfId="33271"/>
    <cellStyle name="Percent 280 17 4" xfId="29510"/>
    <cellStyle name="Percent 280 18" xfId="15465"/>
    <cellStyle name="Percent 280 18 2" xfId="16884"/>
    <cellStyle name="Percent 280 18 2 2" xfId="23697"/>
    <cellStyle name="Percent 280 18 2 2 2" xfId="33733"/>
    <cellStyle name="Percent 280 18 2 3" xfId="30014"/>
    <cellStyle name="Percent 280 18 3" xfId="23244"/>
    <cellStyle name="Percent 280 18 3 2" xfId="33280"/>
    <cellStyle name="Percent 280 18 4" xfId="29526"/>
    <cellStyle name="Percent 280 19" xfId="16885"/>
    <cellStyle name="Percent 280 19 2" xfId="23698"/>
    <cellStyle name="Percent 280 19 2 2" xfId="33734"/>
    <cellStyle name="Percent 280 19 3" xfId="30015"/>
    <cellStyle name="Percent 280 2" xfId="10111"/>
    <cellStyle name="Percent 280 2 10" xfId="22210"/>
    <cellStyle name="Percent 280 2 10 2" xfId="32247"/>
    <cellStyle name="Percent 280 2 11" xfId="26235"/>
    <cellStyle name="Percent 280 2 2" xfId="10715"/>
    <cellStyle name="Percent 280 2 2 2" xfId="13845"/>
    <cellStyle name="Percent 280 2 2 2 2" xfId="16886"/>
    <cellStyle name="Percent 280 2 2 2 2 2" xfId="23699"/>
    <cellStyle name="Percent 280 2 2 2 2 2 2" xfId="33735"/>
    <cellStyle name="Percent 280 2 2 2 2 3" xfId="30016"/>
    <cellStyle name="Percent 280 2 2 2 3" xfId="22949"/>
    <cellStyle name="Percent 280 2 2 2 3 2" xfId="32985"/>
    <cellStyle name="Percent 280 2 2 2 4" xfId="27906"/>
    <cellStyle name="Percent 280 2 2 3" xfId="15250"/>
    <cellStyle name="Percent 280 2 2 3 2" xfId="16887"/>
    <cellStyle name="Percent 280 2 2 3 2 2" xfId="23700"/>
    <cellStyle name="Percent 280 2 2 3 2 2 2" xfId="33736"/>
    <cellStyle name="Percent 280 2 2 3 2 3" xfId="30017"/>
    <cellStyle name="Percent 280 2 2 3 3" xfId="23099"/>
    <cellStyle name="Percent 280 2 2 3 3 2" xfId="33135"/>
    <cellStyle name="Percent 280 2 2 3 4" xfId="29311"/>
    <cellStyle name="Percent 280 2 2 4" xfId="16888"/>
    <cellStyle name="Percent 280 2 2 4 2" xfId="23701"/>
    <cellStyle name="Percent 280 2 2 4 2 2" xfId="33737"/>
    <cellStyle name="Percent 280 2 2 4 3" xfId="30018"/>
    <cellStyle name="Percent 280 2 2 5" xfId="18327"/>
    <cellStyle name="Percent 280 2 2 5 2" xfId="23776"/>
    <cellStyle name="Percent 280 2 2 5 2 2" xfId="33812"/>
    <cellStyle name="Percent 280 2 2 5 3" xfId="30455"/>
    <cellStyle name="Percent 280 2 2 6" xfId="13458"/>
    <cellStyle name="Percent 280 2 2 6 2" xfId="27699"/>
    <cellStyle name="Percent 280 2 2 7" xfId="22778"/>
    <cellStyle name="Percent 280 2 2 7 2" xfId="32814"/>
    <cellStyle name="Percent 280 2 2 8" xfId="26806"/>
    <cellStyle name="Percent 280 2 3" xfId="10783"/>
    <cellStyle name="Percent 280 2 3 2" xfId="13869"/>
    <cellStyle name="Percent 280 2 3 2 2" xfId="16889"/>
    <cellStyle name="Percent 280 2 3 2 2 2" xfId="23702"/>
    <cellStyle name="Percent 280 2 3 2 2 2 2" xfId="33738"/>
    <cellStyle name="Percent 280 2 3 2 2 3" xfId="30019"/>
    <cellStyle name="Percent 280 2 3 2 3" xfId="22973"/>
    <cellStyle name="Percent 280 2 3 2 3 2" xfId="33009"/>
    <cellStyle name="Percent 280 2 3 2 4" xfId="27930"/>
    <cellStyle name="Percent 280 2 3 3" xfId="15313"/>
    <cellStyle name="Percent 280 2 3 3 2" xfId="16890"/>
    <cellStyle name="Percent 280 2 3 3 2 2" xfId="23703"/>
    <cellStyle name="Percent 280 2 3 3 2 2 2" xfId="33739"/>
    <cellStyle name="Percent 280 2 3 3 2 3" xfId="30020"/>
    <cellStyle name="Percent 280 2 3 3 3" xfId="23123"/>
    <cellStyle name="Percent 280 2 3 3 3 2" xfId="33159"/>
    <cellStyle name="Percent 280 2 3 3 4" xfId="29374"/>
    <cellStyle name="Percent 280 2 3 4" xfId="16891"/>
    <cellStyle name="Percent 280 2 3 4 2" xfId="23704"/>
    <cellStyle name="Percent 280 2 3 4 2 2" xfId="33740"/>
    <cellStyle name="Percent 280 2 3 4 3" xfId="30021"/>
    <cellStyle name="Percent 280 2 3 5" xfId="13482"/>
    <cellStyle name="Percent 280 2 3 5 2" xfId="27723"/>
    <cellStyle name="Percent 280 2 3 6" xfId="22823"/>
    <cellStyle name="Percent 280 2 3 6 2" xfId="32859"/>
    <cellStyle name="Percent 280 2 3 7" xfId="26869"/>
    <cellStyle name="Percent 280 2 4" xfId="10812"/>
    <cellStyle name="Percent 280 2 4 2" xfId="13893"/>
    <cellStyle name="Percent 280 2 4 2 2" xfId="16892"/>
    <cellStyle name="Percent 280 2 4 2 2 2" xfId="23705"/>
    <cellStyle name="Percent 280 2 4 2 2 2 2" xfId="33741"/>
    <cellStyle name="Percent 280 2 4 2 2 3" xfId="30022"/>
    <cellStyle name="Percent 280 2 4 2 3" xfId="22997"/>
    <cellStyle name="Percent 280 2 4 2 3 2" xfId="33033"/>
    <cellStyle name="Percent 280 2 4 2 4" xfId="27954"/>
    <cellStyle name="Percent 280 2 4 3" xfId="15342"/>
    <cellStyle name="Percent 280 2 4 3 2" xfId="16893"/>
    <cellStyle name="Percent 280 2 4 3 2 2" xfId="23706"/>
    <cellStyle name="Percent 280 2 4 3 2 2 2" xfId="33742"/>
    <cellStyle name="Percent 280 2 4 3 2 3" xfId="30023"/>
    <cellStyle name="Percent 280 2 4 3 3" xfId="23147"/>
    <cellStyle name="Percent 280 2 4 3 3 2" xfId="33183"/>
    <cellStyle name="Percent 280 2 4 3 4" xfId="29403"/>
    <cellStyle name="Percent 280 2 4 4" xfId="16894"/>
    <cellStyle name="Percent 280 2 4 4 2" xfId="23707"/>
    <cellStyle name="Percent 280 2 4 4 2 2" xfId="33743"/>
    <cellStyle name="Percent 280 2 4 4 3" xfId="30024"/>
    <cellStyle name="Percent 280 2 4 5" xfId="13506"/>
    <cellStyle name="Percent 280 2 4 5 2" xfId="27747"/>
    <cellStyle name="Percent 280 2 4 6" xfId="22847"/>
    <cellStyle name="Percent 280 2 4 6 2" xfId="32883"/>
    <cellStyle name="Percent 280 2 4 7" xfId="26898"/>
    <cellStyle name="Percent 280 2 5" xfId="13821"/>
    <cellStyle name="Percent 280 2 5 2" xfId="16895"/>
    <cellStyle name="Percent 280 2 5 2 2" xfId="23708"/>
    <cellStyle name="Percent 280 2 5 2 2 2" xfId="33744"/>
    <cellStyle name="Percent 280 2 5 2 3" xfId="30025"/>
    <cellStyle name="Percent 280 2 5 3" xfId="22925"/>
    <cellStyle name="Percent 280 2 5 3 2" xfId="32961"/>
    <cellStyle name="Percent 280 2 5 4" xfId="27882"/>
    <cellStyle name="Percent 280 2 6" xfId="14679"/>
    <cellStyle name="Percent 280 2 6 2" xfId="16896"/>
    <cellStyle name="Percent 280 2 6 2 2" xfId="23709"/>
    <cellStyle name="Percent 280 2 6 2 2 2" xfId="33745"/>
    <cellStyle name="Percent 280 2 6 2 3" xfId="30026"/>
    <cellStyle name="Percent 280 2 6 3" xfId="23075"/>
    <cellStyle name="Percent 280 2 6 3 2" xfId="33111"/>
    <cellStyle name="Percent 280 2 6 4" xfId="28740"/>
    <cellStyle name="Percent 280 2 7" xfId="16897"/>
    <cellStyle name="Percent 280 2 7 2" xfId="23710"/>
    <cellStyle name="Percent 280 2 7 2 2" xfId="33746"/>
    <cellStyle name="Percent 280 2 7 3" xfId="30027"/>
    <cellStyle name="Percent 280 2 8" xfId="18299"/>
    <cellStyle name="Percent 280 2 8 2" xfId="23764"/>
    <cellStyle name="Percent 280 2 8 2 2" xfId="33800"/>
    <cellStyle name="Percent 280 2 8 3" xfId="30442"/>
    <cellStyle name="Percent 280 2 9" xfId="13434"/>
    <cellStyle name="Percent 280 2 9 2" xfId="24431"/>
    <cellStyle name="Percent 280 2 9 2 2" xfId="34467"/>
    <cellStyle name="Percent 280 2 9 3" xfId="27675"/>
    <cellStyle name="Percent 280 20" xfId="17792"/>
    <cellStyle name="Percent 280 20 2" xfId="23755"/>
    <cellStyle name="Percent 280 20 2 2" xfId="33791"/>
    <cellStyle name="Percent 280 20 3" xfId="30263"/>
    <cellStyle name="Percent 280 21" xfId="18285"/>
    <cellStyle name="Percent 280 21 2" xfId="23758"/>
    <cellStyle name="Percent 280 21 2 2" xfId="33794"/>
    <cellStyle name="Percent 280 21 3" xfId="30430"/>
    <cellStyle name="Percent 280 22" xfId="13409"/>
    <cellStyle name="Percent 280 22 2" xfId="22785"/>
    <cellStyle name="Percent 280 22 2 2" xfId="32821"/>
    <cellStyle name="Percent 280 22 3" xfId="27661"/>
    <cellStyle name="Percent 280 23" xfId="10929"/>
    <cellStyle name="Percent 280 23 2" xfId="24367"/>
    <cellStyle name="Percent 280 23 2 2" xfId="34403"/>
    <cellStyle name="Percent 280 23 3" xfId="26990"/>
    <cellStyle name="Percent 280 24" xfId="21023"/>
    <cellStyle name="Percent 280 24 2" xfId="31070"/>
    <cellStyle name="Percent 280 25" xfId="25490"/>
    <cellStyle name="Percent 280 3" xfId="10661"/>
    <cellStyle name="Percent 280 3 10" xfId="22772"/>
    <cellStyle name="Percent 280 3 10 2" xfId="32808"/>
    <cellStyle name="Percent 280 3 11" xfId="26784"/>
    <cellStyle name="Percent 280 3 2" xfId="10729"/>
    <cellStyle name="Percent 280 3 2 2" xfId="13853"/>
    <cellStyle name="Percent 280 3 2 2 2" xfId="16898"/>
    <cellStyle name="Percent 280 3 2 2 2 2" xfId="23711"/>
    <cellStyle name="Percent 280 3 2 2 2 2 2" xfId="33747"/>
    <cellStyle name="Percent 280 3 2 2 2 3" xfId="30028"/>
    <cellStyle name="Percent 280 3 2 2 3" xfId="22957"/>
    <cellStyle name="Percent 280 3 2 2 3 2" xfId="32993"/>
    <cellStyle name="Percent 280 3 2 2 4" xfId="27914"/>
    <cellStyle name="Percent 280 3 2 3" xfId="15260"/>
    <cellStyle name="Percent 280 3 2 3 2" xfId="16899"/>
    <cellStyle name="Percent 280 3 2 3 2 2" xfId="23712"/>
    <cellStyle name="Percent 280 3 2 3 2 2 2" xfId="33748"/>
    <cellStyle name="Percent 280 3 2 3 2 3" xfId="30029"/>
    <cellStyle name="Percent 280 3 2 3 3" xfId="23107"/>
    <cellStyle name="Percent 280 3 2 3 3 2" xfId="33143"/>
    <cellStyle name="Percent 280 3 2 3 4" xfId="29321"/>
    <cellStyle name="Percent 280 3 2 4" xfId="16900"/>
    <cellStyle name="Percent 280 3 2 4 2" xfId="23713"/>
    <cellStyle name="Percent 280 3 2 4 2 2" xfId="33749"/>
    <cellStyle name="Percent 280 3 2 4 3" xfId="30030"/>
    <cellStyle name="Percent 280 3 2 5" xfId="13466"/>
    <cellStyle name="Percent 280 3 2 5 2" xfId="27707"/>
    <cellStyle name="Percent 280 3 2 6" xfId="22809"/>
    <cellStyle name="Percent 280 3 2 6 2" xfId="32845"/>
    <cellStyle name="Percent 280 3 2 7" xfId="26816"/>
    <cellStyle name="Percent 280 3 3" xfId="10792"/>
    <cellStyle name="Percent 280 3 3 2" xfId="13877"/>
    <cellStyle name="Percent 280 3 3 2 2" xfId="16901"/>
    <cellStyle name="Percent 280 3 3 2 2 2" xfId="23714"/>
    <cellStyle name="Percent 280 3 3 2 2 2 2" xfId="33750"/>
    <cellStyle name="Percent 280 3 3 2 2 3" xfId="30031"/>
    <cellStyle name="Percent 280 3 3 2 3" xfId="22981"/>
    <cellStyle name="Percent 280 3 3 2 3 2" xfId="33017"/>
    <cellStyle name="Percent 280 3 3 2 4" xfId="27938"/>
    <cellStyle name="Percent 280 3 3 3" xfId="15322"/>
    <cellStyle name="Percent 280 3 3 3 2" xfId="16902"/>
    <cellStyle name="Percent 280 3 3 3 2 2" xfId="23715"/>
    <cellStyle name="Percent 280 3 3 3 2 2 2" xfId="33751"/>
    <cellStyle name="Percent 280 3 3 3 2 3" xfId="30032"/>
    <cellStyle name="Percent 280 3 3 3 3" xfId="23131"/>
    <cellStyle name="Percent 280 3 3 3 3 2" xfId="33167"/>
    <cellStyle name="Percent 280 3 3 3 4" xfId="29383"/>
    <cellStyle name="Percent 280 3 3 4" xfId="16903"/>
    <cellStyle name="Percent 280 3 3 4 2" xfId="23716"/>
    <cellStyle name="Percent 280 3 3 4 2 2" xfId="33752"/>
    <cellStyle name="Percent 280 3 3 4 3" xfId="30033"/>
    <cellStyle name="Percent 280 3 3 5" xfId="13490"/>
    <cellStyle name="Percent 280 3 3 5 2" xfId="27731"/>
    <cellStyle name="Percent 280 3 3 6" xfId="22831"/>
    <cellStyle name="Percent 280 3 3 6 2" xfId="32867"/>
    <cellStyle name="Percent 280 3 3 7" xfId="26878"/>
    <cellStyle name="Percent 280 3 4" xfId="10820"/>
    <cellStyle name="Percent 280 3 4 2" xfId="13901"/>
    <cellStyle name="Percent 280 3 4 2 2" xfId="16904"/>
    <cellStyle name="Percent 280 3 4 2 2 2" xfId="23717"/>
    <cellStyle name="Percent 280 3 4 2 2 2 2" xfId="33753"/>
    <cellStyle name="Percent 280 3 4 2 2 3" xfId="30034"/>
    <cellStyle name="Percent 280 3 4 2 3" xfId="23005"/>
    <cellStyle name="Percent 280 3 4 2 3 2" xfId="33041"/>
    <cellStyle name="Percent 280 3 4 2 4" xfId="27962"/>
    <cellStyle name="Percent 280 3 4 3" xfId="15350"/>
    <cellStyle name="Percent 280 3 4 3 2" xfId="16905"/>
    <cellStyle name="Percent 280 3 4 3 2 2" xfId="23718"/>
    <cellStyle name="Percent 280 3 4 3 2 2 2" xfId="33754"/>
    <cellStyle name="Percent 280 3 4 3 2 3" xfId="30035"/>
    <cellStyle name="Percent 280 3 4 3 3" xfId="23155"/>
    <cellStyle name="Percent 280 3 4 3 3 2" xfId="33191"/>
    <cellStyle name="Percent 280 3 4 3 4" xfId="29411"/>
    <cellStyle name="Percent 280 3 4 4" xfId="16906"/>
    <cellStyle name="Percent 280 3 4 4 2" xfId="23719"/>
    <cellStyle name="Percent 280 3 4 4 2 2" xfId="33755"/>
    <cellStyle name="Percent 280 3 4 4 3" xfId="30036"/>
    <cellStyle name="Percent 280 3 4 5" xfId="13514"/>
    <cellStyle name="Percent 280 3 4 5 2" xfId="27755"/>
    <cellStyle name="Percent 280 3 4 6" xfId="22855"/>
    <cellStyle name="Percent 280 3 4 6 2" xfId="32891"/>
    <cellStyle name="Percent 280 3 4 7" xfId="26906"/>
    <cellStyle name="Percent 280 3 5" xfId="13829"/>
    <cellStyle name="Percent 280 3 5 2" xfId="16907"/>
    <cellStyle name="Percent 280 3 5 2 2" xfId="23720"/>
    <cellStyle name="Percent 280 3 5 2 2 2" xfId="33756"/>
    <cellStyle name="Percent 280 3 5 2 3" xfId="30037"/>
    <cellStyle name="Percent 280 3 5 3" xfId="22933"/>
    <cellStyle name="Percent 280 3 5 3 2" xfId="32969"/>
    <cellStyle name="Percent 280 3 5 4" xfId="27890"/>
    <cellStyle name="Percent 280 3 6" xfId="15228"/>
    <cellStyle name="Percent 280 3 6 2" xfId="16908"/>
    <cellStyle name="Percent 280 3 6 2 2" xfId="23721"/>
    <cellStyle name="Percent 280 3 6 2 2 2" xfId="33757"/>
    <cellStyle name="Percent 280 3 6 2 3" xfId="30038"/>
    <cellStyle name="Percent 280 3 6 3" xfId="23083"/>
    <cellStyle name="Percent 280 3 6 3 2" xfId="33119"/>
    <cellStyle name="Percent 280 3 6 4" xfId="29289"/>
    <cellStyle name="Percent 280 3 7" xfId="16909"/>
    <cellStyle name="Percent 280 3 7 2" xfId="23722"/>
    <cellStyle name="Percent 280 3 7 2 2" xfId="33758"/>
    <cellStyle name="Percent 280 3 7 3" xfId="30039"/>
    <cellStyle name="Percent 280 3 8" xfId="18321"/>
    <cellStyle name="Percent 280 3 8 2" xfId="23770"/>
    <cellStyle name="Percent 280 3 8 2 2" xfId="33806"/>
    <cellStyle name="Percent 280 3 8 3" xfId="30449"/>
    <cellStyle name="Percent 280 3 9" xfId="13442"/>
    <cellStyle name="Percent 280 3 9 2" xfId="27683"/>
    <cellStyle name="Percent 280 4" xfId="10667"/>
    <cellStyle name="Percent 280 4 10" xfId="26790"/>
    <cellStyle name="Percent 280 4 2" xfId="10735"/>
    <cellStyle name="Percent 280 4 2 2" xfId="13859"/>
    <cellStyle name="Percent 280 4 2 2 2" xfId="16910"/>
    <cellStyle name="Percent 280 4 2 2 2 2" xfId="23723"/>
    <cellStyle name="Percent 280 4 2 2 2 2 2" xfId="33759"/>
    <cellStyle name="Percent 280 4 2 2 2 3" xfId="30040"/>
    <cellStyle name="Percent 280 4 2 2 3" xfId="22963"/>
    <cellStyle name="Percent 280 4 2 2 3 2" xfId="32999"/>
    <cellStyle name="Percent 280 4 2 2 4" xfId="27920"/>
    <cellStyle name="Percent 280 4 2 3" xfId="15266"/>
    <cellStyle name="Percent 280 4 2 3 2" xfId="16911"/>
    <cellStyle name="Percent 280 4 2 3 2 2" xfId="23724"/>
    <cellStyle name="Percent 280 4 2 3 2 2 2" xfId="33760"/>
    <cellStyle name="Percent 280 4 2 3 2 3" xfId="30041"/>
    <cellStyle name="Percent 280 4 2 3 3" xfId="23113"/>
    <cellStyle name="Percent 280 4 2 3 3 2" xfId="33149"/>
    <cellStyle name="Percent 280 4 2 3 4" xfId="29327"/>
    <cellStyle name="Percent 280 4 2 4" xfId="16912"/>
    <cellStyle name="Percent 280 4 2 4 2" xfId="23725"/>
    <cellStyle name="Percent 280 4 2 4 2 2" xfId="33761"/>
    <cellStyle name="Percent 280 4 2 4 3" xfId="30042"/>
    <cellStyle name="Percent 280 4 2 5" xfId="13472"/>
    <cellStyle name="Percent 280 4 2 5 2" xfId="27713"/>
    <cellStyle name="Percent 280 4 2 6" xfId="22813"/>
    <cellStyle name="Percent 280 4 2 6 2" xfId="32849"/>
    <cellStyle name="Percent 280 4 2 7" xfId="26822"/>
    <cellStyle name="Percent 280 4 3" xfId="10798"/>
    <cellStyle name="Percent 280 4 3 2" xfId="13883"/>
    <cellStyle name="Percent 280 4 3 2 2" xfId="16913"/>
    <cellStyle name="Percent 280 4 3 2 2 2" xfId="23726"/>
    <cellStyle name="Percent 280 4 3 2 2 2 2" xfId="33762"/>
    <cellStyle name="Percent 280 4 3 2 2 3" xfId="30043"/>
    <cellStyle name="Percent 280 4 3 2 3" xfId="22987"/>
    <cellStyle name="Percent 280 4 3 2 3 2" xfId="33023"/>
    <cellStyle name="Percent 280 4 3 2 4" xfId="27944"/>
    <cellStyle name="Percent 280 4 3 3" xfId="15328"/>
    <cellStyle name="Percent 280 4 3 3 2" xfId="16914"/>
    <cellStyle name="Percent 280 4 3 3 2 2" xfId="23727"/>
    <cellStyle name="Percent 280 4 3 3 2 2 2" xfId="33763"/>
    <cellStyle name="Percent 280 4 3 3 2 3" xfId="30044"/>
    <cellStyle name="Percent 280 4 3 3 3" xfId="23137"/>
    <cellStyle name="Percent 280 4 3 3 3 2" xfId="33173"/>
    <cellStyle name="Percent 280 4 3 3 4" xfId="29389"/>
    <cellStyle name="Percent 280 4 3 4" xfId="16915"/>
    <cellStyle name="Percent 280 4 3 4 2" xfId="23728"/>
    <cellStyle name="Percent 280 4 3 4 2 2" xfId="33764"/>
    <cellStyle name="Percent 280 4 3 4 3" xfId="30045"/>
    <cellStyle name="Percent 280 4 3 5" xfId="13496"/>
    <cellStyle name="Percent 280 4 3 5 2" xfId="27737"/>
    <cellStyle name="Percent 280 4 3 6" xfId="22837"/>
    <cellStyle name="Percent 280 4 3 6 2" xfId="32873"/>
    <cellStyle name="Percent 280 4 3 7" xfId="26884"/>
    <cellStyle name="Percent 280 4 4" xfId="10826"/>
    <cellStyle name="Percent 280 4 4 2" xfId="13907"/>
    <cellStyle name="Percent 280 4 4 2 2" xfId="16916"/>
    <cellStyle name="Percent 280 4 4 2 2 2" xfId="23729"/>
    <cellStyle name="Percent 280 4 4 2 2 2 2" xfId="33765"/>
    <cellStyle name="Percent 280 4 4 2 2 3" xfId="30046"/>
    <cellStyle name="Percent 280 4 4 2 3" xfId="23011"/>
    <cellStyle name="Percent 280 4 4 2 3 2" xfId="33047"/>
    <cellStyle name="Percent 280 4 4 2 4" xfId="27968"/>
    <cellStyle name="Percent 280 4 4 3" xfId="15356"/>
    <cellStyle name="Percent 280 4 4 3 2" xfId="16917"/>
    <cellStyle name="Percent 280 4 4 3 2 2" xfId="23730"/>
    <cellStyle name="Percent 280 4 4 3 2 2 2" xfId="33766"/>
    <cellStyle name="Percent 280 4 4 3 2 3" xfId="30047"/>
    <cellStyle name="Percent 280 4 4 3 3" xfId="23161"/>
    <cellStyle name="Percent 280 4 4 3 3 2" xfId="33197"/>
    <cellStyle name="Percent 280 4 4 3 4" xfId="29417"/>
    <cellStyle name="Percent 280 4 4 4" xfId="16918"/>
    <cellStyle name="Percent 280 4 4 4 2" xfId="23731"/>
    <cellStyle name="Percent 280 4 4 4 2 2" xfId="33767"/>
    <cellStyle name="Percent 280 4 4 4 3" xfId="30048"/>
    <cellStyle name="Percent 280 4 4 5" xfId="13520"/>
    <cellStyle name="Percent 280 4 4 5 2" xfId="27761"/>
    <cellStyle name="Percent 280 4 4 6" xfId="22861"/>
    <cellStyle name="Percent 280 4 4 6 2" xfId="32897"/>
    <cellStyle name="Percent 280 4 4 7" xfId="26912"/>
    <cellStyle name="Percent 280 4 5" xfId="13835"/>
    <cellStyle name="Percent 280 4 5 2" xfId="16919"/>
    <cellStyle name="Percent 280 4 5 2 2" xfId="23732"/>
    <cellStyle name="Percent 280 4 5 2 2 2" xfId="33768"/>
    <cellStyle name="Percent 280 4 5 2 3" xfId="30049"/>
    <cellStyle name="Percent 280 4 5 3" xfId="22939"/>
    <cellStyle name="Percent 280 4 5 3 2" xfId="32975"/>
    <cellStyle name="Percent 280 4 5 4" xfId="27896"/>
    <cellStyle name="Percent 280 4 6" xfId="15234"/>
    <cellStyle name="Percent 280 4 6 2" xfId="16920"/>
    <cellStyle name="Percent 280 4 6 2 2" xfId="23733"/>
    <cellStyle name="Percent 280 4 6 2 2 2" xfId="33769"/>
    <cellStyle name="Percent 280 4 6 2 3" xfId="30050"/>
    <cellStyle name="Percent 280 4 6 3" xfId="23089"/>
    <cellStyle name="Percent 280 4 6 3 2" xfId="33125"/>
    <cellStyle name="Percent 280 4 6 4" xfId="29295"/>
    <cellStyle name="Percent 280 4 7" xfId="16921"/>
    <cellStyle name="Percent 280 4 7 2" xfId="23734"/>
    <cellStyle name="Percent 280 4 7 2 2" xfId="33770"/>
    <cellStyle name="Percent 280 4 7 3" xfId="30051"/>
    <cellStyle name="Percent 280 4 8" xfId="13448"/>
    <cellStyle name="Percent 280 4 8 2" xfId="27689"/>
    <cellStyle name="Percent 280 4 9" xfId="22797"/>
    <cellStyle name="Percent 280 4 9 2" xfId="32833"/>
    <cellStyle name="Percent 280 5" xfId="9396"/>
    <cellStyle name="Percent 280 5 2" xfId="13815"/>
    <cellStyle name="Percent 280 5 2 2" xfId="16922"/>
    <cellStyle name="Percent 280 5 2 2 2" xfId="23735"/>
    <cellStyle name="Percent 280 5 2 2 2 2" xfId="33771"/>
    <cellStyle name="Percent 280 5 2 2 3" xfId="30052"/>
    <cellStyle name="Percent 280 5 2 3" xfId="22919"/>
    <cellStyle name="Percent 280 5 2 3 2" xfId="32955"/>
    <cellStyle name="Percent 280 5 2 4" xfId="27876"/>
    <cellStyle name="Percent 280 5 3" xfId="14043"/>
    <cellStyle name="Percent 280 5 3 2" xfId="16923"/>
    <cellStyle name="Percent 280 5 3 2 2" xfId="23736"/>
    <cellStyle name="Percent 280 5 3 2 2 2" xfId="33772"/>
    <cellStyle name="Percent 280 5 3 2 3" xfId="30053"/>
    <cellStyle name="Percent 280 5 3 3" xfId="23069"/>
    <cellStyle name="Percent 280 5 3 3 2" xfId="33105"/>
    <cellStyle name="Percent 280 5 3 4" xfId="28104"/>
    <cellStyle name="Percent 280 5 4" xfId="16924"/>
    <cellStyle name="Percent 280 5 4 2" xfId="23737"/>
    <cellStyle name="Percent 280 5 4 2 2" xfId="33773"/>
    <cellStyle name="Percent 280 5 4 3" xfId="30054"/>
    <cellStyle name="Percent 280 5 5" xfId="13428"/>
    <cellStyle name="Percent 280 5 5 2" xfId="27669"/>
    <cellStyle name="Percent 280 5 6" xfId="22787"/>
    <cellStyle name="Percent 280 5 6 2" xfId="32823"/>
    <cellStyle name="Percent 280 5 7" xfId="25599"/>
    <cellStyle name="Percent 280 6" xfId="10699"/>
    <cellStyle name="Percent 280 6 2" xfId="13839"/>
    <cellStyle name="Percent 280 6 2 2" xfId="16925"/>
    <cellStyle name="Percent 280 6 2 2 2" xfId="23738"/>
    <cellStyle name="Percent 280 6 2 2 2 2" xfId="33774"/>
    <cellStyle name="Percent 280 6 2 2 3" xfId="30055"/>
    <cellStyle name="Percent 280 6 2 3" xfId="22943"/>
    <cellStyle name="Percent 280 6 2 3 2" xfId="32979"/>
    <cellStyle name="Percent 280 6 2 4" xfId="27900"/>
    <cellStyle name="Percent 280 6 3" xfId="15244"/>
    <cellStyle name="Percent 280 6 3 2" xfId="16926"/>
    <cellStyle name="Percent 280 6 3 2 2" xfId="23739"/>
    <cellStyle name="Percent 280 6 3 2 2 2" xfId="33775"/>
    <cellStyle name="Percent 280 6 3 2 3" xfId="30056"/>
    <cellStyle name="Percent 280 6 3 3" xfId="23093"/>
    <cellStyle name="Percent 280 6 3 3 2" xfId="33129"/>
    <cellStyle name="Percent 280 6 3 4" xfId="29305"/>
    <cellStyle name="Percent 280 6 4" xfId="16927"/>
    <cellStyle name="Percent 280 6 4 2" xfId="23740"/>
    <cellStyle name="Percent 280 6 4 2 2" xfId="33776"/>
    <cellStyle name="Percent 280 6 4 3" xfId="30057"/>
    <cellStyle name="Percent 280 6 5" xfId="13452"/>
    <cellStyle name="Percent 280 6 5 2" xfId="27693"/>
    <cellStyle name="Percent 280 6 6" xfId="22799"/>
    <cellStyle name="Percent 280 6 6 2" xfId="32835"/>
    <cellStyle name="Percent 280 6 7" xfId="26800"/>
    <cellStyle name="Percent 280 7" xfId="10763"/>
    <cellStyle name="Percent 280 7 2" xfId="13863"/>
    <cellStyle name="Percent 280 7 2 2" xfId="16928"/>
    <cellStyle name="Percent 280 7 2 2 2" xfId="23741"/>
    <cellStyle name="Percent 280 7 2 2 2 2" xfId="33777"/>
    <cellStyle name="Percent 280 7 2 2 3" xfId="30058"/>
    <cellStyle name="Percent 280 7 2 3" xfId="22967"/>
    <cellStyle name="Percent 280 7 2 3 2" xfId="33003"/>
    <cellStyle name="Percent 280 7 2 4" xfId="27924"/>
    <cellStyle name="Percent 280 7 3" xfId="15293"/>
    <cellStyle name="Percent 280 7 3 2" xfId="16929"/>
    <cellStyle name="Percent 280 7 3 2 2" xfId="23742"/>
    <cellStyle name="Percent 280 7 3 2 2 2" xfId="33778"/>
    <cellStyle name="Percent 280 7 3 2 3" xfId="30059"/>
    <cellStyle name="Percent 280 7 3 3" xfId="23117"/>
    <cellStyle name="Percent 280 7 3 3 2" xfId="33153"/>
    <cellStyle name="Percent 280 7 3 4" xfId="29354"/>
    <cellStyle name="Percent 280 7 4" xfId="16930"/>
    <cellStyle name="Percent 280 7 4 2" xfId="23743"/>
    <cellStyle name="Percent 280 7 4 2 2" xfId="33779"/>
    <cellStyle name="Percent 280 7 4 3" xfId="30060"/>
    <cellStyle name="Percent 280 7 5" xfId="13476"/>
    <cellStyle name="Percent 280 7 5 2" xfId="27717"/>
    <cellStyle name="Percent 280 7 6" xfId="22817"/>
    <cellStyle name="Percent 280 7 6 2" xfId="32853"/>
    <cellStyle name="Percent 280 7 7" xfId="26849"/>
    <cellStyle name="Percent 280 8" xfId="10806"/>
    <cellStyle name="Percent 280 8 2" xfId="13887"/>
    <cellStyle name="Percent 280 8 2 2" xfId="16931"/>
    <cellStyle name="Percent 280 8 2 2 2" xfId="23744"/>
    <cellStyle name="Percent 280 8 2 2 2 2" xfId="33780"/>
    <cellStyle name="Percent 280 8 2 2 3" xfId="30061"/>
    <cellStyle name="Percent 280 8 2 3" xfId="22991"/>
    <cellStyle name="Percent 280 8 2 3 2" xfId="33027"/>
    <cellStyle name="Percent 280 8 2 4" xfId="27948"/>
    <cellStyle name="Percent 280 8 3" xfId="15336"/>
    <cellStyle name="Percent 280 8 3 2" xfId="16932"/>
    <cellStyle name="Percent 280 8 3 2 2" xfId="23745"/>
    <cellStyle name="Percent 280 8 3 2 2 2" xfId="33781"/>
    <cellStyle name="Percent 280 8 3 2 3" xfId="30062"/>
    <cellStyle name="Percent 280 8 3 3" xfId="23141"/>
    <cellStyle name="Percent 280 8 3 3 2" xfId="33177"/>
    <cellStyle name="Percent 280 8 3 4" xfId="29397"/>
    <cellStyle name="Percent 280 8 4" xfId="16933"/>
    <cellStyle name="Percent 280 8 4 2" xfId="23746"/>
    <cellStyle name="Percent 280 8 4 2 2" xfId="33782"/>
    <cellStyle name="Percent 280 8 4 3" xfId="30063"/>
    <cellStyle name="Percent 280 8 5" xfId="13500"/>
    <cellStyle name="Percent 280 8 5 2" xfId="27741"/>
    <cellStyle name="Percent 280 8 6" xfId="22841"/>
    <cellStyle name="Percent 280 8 6 2" xfId="32877"/>
    <cellStyle name="Percent 280 8 7" xfId="26892"/>
    <cellStyle name="Percent 280 9" xfId="10899"/>
    <cellStyle name="Percent 280 9 2" xfId="13914"/>
    <cellStyle name="Percent 280 9 2 2" xfId="16934"/>
    <cellStyle name="Percent 280 9 2 2 2" xfId="23747"/>
    <cellStyle name="Percent 280 9 2 2 2 2" xfId="33783"/>
    <cellStyle name="Percent 280 9 2 2 3" xfId="30064"/>
    <cellStyle name="Percent 280 9 2 3" xfId="23018"/>
    <cellStyle name="Percent 280 9 2 3 2" xfId="33054"/>
    <cellStyle name="Percent 280 9 2 4" xfId="27975"/>
    <cellStyle name="Percent 280 9 3" xfId="15363"/>
    <cellStyle name="Percent 280 9 3 2" xfId="16935"/>
    <cellStyle name="Percent 280 9 3 2 2" xfId="23748"/>
    <cellStyle name="Percent 280 9 3 2 2 2" xfId="33784"/>
    <cellStyle name="Percent 280 9 3 2 3" xfId="30065"/>
    <cellStyle name="Percent 280 9 3 3" xfId="23168"/>
    <cellStyle name="Percent 280 9 3 3 2" xfId="33204"/>
    <cellStyle name="Percent 280 9 3 4" xfId="29424"/>
    <cellStyle name="Percent 280 9 4" xfId="16936"/>
    <cellStyle name="Percent 280 9 4 2" xfId="23749"/>
    <cellStyle name="Percent 280 9 4 2 2" xfId="33785"/>
    <cellStyle name="Percent 280 9 4 3" xfId="30066"/>
    <cellStyle name="Percent 280 9 5" xfId="13579"/>
    <cellStyle name="Percent 280 9 5 2" xfId="27820"/>
    <cellStyle name="Percent 280 9 6" xfId="22868"/>
    <cellStyle name="Percent 280 9 6 2" xfId="32904"/>
    <cellStyle name="Percent 280 9 7" xfId="26969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 2" xfId="24799"/>
    <cellStyle name="Percent 29 3" xfId="25491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 2" xfId="24801"/>
    <cellStyle name="Percent 34 3" xfId="25492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 2" xfId="24802"/>
    <cellStyle name="Percent 36 3" xfId="25493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4"/>
    <cellStyle name="Percent 557" xfId="24660"/>
    <cellStyle name="Percent 558" xfId="24664"/>
    <cellStyle name="Percent 559" xfId="24668"/>
    <cellStyle name="Percent 56" xfId="9174"/>
    <cellStyle name="Percent 560" xfId="24672"/>
    <cellStyle name="Percent 561" xfId="24676"/>
    <cellStyle name="Percent 562" xfId="24680"/>
    <cellStyle name="Percent 563" xfId="24684"/>
    <cellStyle name="Percent 564" xfId="24688"/>
    <cellStyle name="Percent 565" xfId="24692"/>
    <cellStyle name="Percent 566" xfId="24696"/>
    <cellStyle name="Percent 567" xfId="24700"/>
    <cellStyle name="Percent 568" xfId="24704"/>
    <cellStyle name="Percent 569" xfId="24707"/>
    <cellStyle name="Percent 57" xfId="9175"/>
    <cellStyle name="Percent 570" xfId="24782"/>
    <cellStyle name="Percent 570 2" xfId="34618"/>
    <cellStyle name="Percent 571" xfId="24784"/>
    <cellStyle name="Percent 572" xfId="24809"/>
    <cellStyle name="Percent 573" xfId="24884"/>
    <cellStyle name="Percent 574" xfId="34627"/>
    <cellStyle name="Percent 575" xfId="34632"/>
    <cellStyle name="Percent 576" xfId="34634"/>
    <cellStyle name="Percent 577" xfId="34636"/>
    <cellStyle name="Percent 578" xfId="34654"/>
    <cellStyle name="Percent 579" xfId="34667"/>
    <cellStyle name="Percent 58" xfId="9176"/>
    <cellStyle name="Percent 580" xfId="34670"/>
    <cellStyle name="Percent 581" xfId="34673"/>
    <cellStyle name="Percent 582" xfId="34675"/>
    <cellStyle name="Percent 583" xfId="34677"/>
    <cellStyle name="Percent 584" xfId="34679"/>
    <cellStyle name="Percent 585" xfId="34681"/>
    <cellStyle name="Percent 586" xfId="34683"/>
    <cellStyle name="Percent 587" xfId="34685"/>
    <cellStyle name="Percent 588" xfId="34687"/>
    <cellStyle name="Percent 589" xfId="34689"/>
    <cellStyle name="Percent 59" xfId="9177"/>
    <cellStyle name="Percent 590" xfId="34691"/>
    <cellStyle name="Percent 591" xfId="34693"/>
    <cellStyle name="Percent 592" xfId="34695"/>
    <cellStyle name="Percent 593" xfId="34697"/>
    <cellStyle name="Percent 594" xfId="34699"/>
    <cellStyle name="Percent 595" xfId="34701"/>
    <cellStyle name="Percent 596" xfId="34703"/>
    <cellStyle name="Percent 597" xfId="34705"/>
    <cellStyle name="Percent 598" xfId="34706"/>
    <cellStyle name="Percent 599" xfId="34707"/>
    <cellStyle name="Percent 6" xfId="3079"/>
    <cellStyle name="Percent 6 2" xfId="13707"/>
    <cellStyle name="Percent 6 3" xfId="13645"/>
    <cellStyle name="Percent 60" xfId="9178"/>
    <cellStyle name="Percent 600" xfId="34709"/>
    <cellStyle name="Percent 601" xfId="34712"/>
    <cellStyle name="Percent 602" xfId="34733"/>
    <cellStyle name="Percent 603" xfId="34723"/>
    <cellStyle name="Percent 604" xfId="34719"/>
    <cellStyle name="Percent 605" xfId="34732"/>
    <cellStyle name="Percent 606" xfId="34722"/>
    <cellStyle name="Percent 607" xfId="34742"/>
    <cellStyle name="Percent 608" xfId="34731"/>
    <cellStyle name="Percent 609" xfId="34728"/>
    <cellStyle name="Percent 61" xfId="9179"/>
    <cellStyle name="Percent 610" xfId="34739"/>
    <cellStyle name="Percent 611" xfId="34740"/>
    <cellStyle name="Percent 612" xfId="34741"/>
    <cellStyle name="Percent 613" xfId="34738"/>
    <cellStyle name="Percent 614" xfId="34718"/>
    <cellStyle name="Percent 615" xfId="34743"/>
    <cellStyle name="Percent 616" xfId="34734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10 2" xfId="33836"/>
    <cellStyle name="Style 75 11" xfId="24879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2 2 2" xfId="32406"/>
    <cellStyle name="Style 75 3 2 2 2 3" xfId="28898"/>
    <cellStyle name="Style 75 3 2 2 3" xfId="18501"/>
    <cellStyle name="Style 75 3 2 2 3 2" xfId="30629"/>
    <cellStyle name="Style 75 3 2 2 4" xfId="21184"/>
    <cellStyle name="Style 75 3 2 2 4 2" xfId="31229"/>
    <cellStyle name="Style 75 3 2 2 5" xfId="26393"/>
    <cellStyle name="Style 75 3 2 3" xfId="9600"/>
    <cellStyle name="Style 75 3 2 3 2" xfId="14204"/>
    <cellStyle name="Style 75 3 2 3 2 2" xfId="28265"/>
    <cellStyle name="Style 75 3 2 3 3" xfId="21774"/>
    <cellStyle name="Style 75 3 2 3 3 2" xfId="31813"/>
    <cellStyle name="Style 75 3 2 3 4" xfId="25760"/>
    <cellStyle name="Style 75 3 2 4" xfId="18430"/>
    <cellStyle name="Style 75 3 2 4 2" xfId="30558"/>
    <cellStyle name="Style 75 3 2 5" xfId="24426"/>
    <cellStyle name="Style 75 3 2 5 2" xfId="34462"/>
    <cellStyle name="Style 75 3 2 6" xfId="25519"/>
    <cellStyle name="Style 75 3 3" xfId="10045"/>
    <cellStyle name="Style 75 3 3 2" xfId="14633"/>
    <cellStyle name="Style 75 3 3 2 2" xfId="22206"/>
    <cellStyle name="Style 75 3 3 2 2 2" xfId="32243"/>
    <cellStyle name="Style 75 3 3 2 3" xfId="28694"/>
    <cellStyle name="Style 75 3 3 3" xfId="18483"/>
    <cellStyle name="Style 75 3 3 3 2" xfId="30611"/>
    <cellStyle name="Style 75 3 3 4" xfId="21014"/>
    <cellStyle name="Style 75 3 3 4 2" xfId="31066"/>
    <cellStyle name="Style 75 3 3 5" xfId="26189"/>
    <cellStyle name="Style 75 3 4" xfId="9326"/>
    <cellStyle name="Style 75 3 4 2" xfId="14015"/>
    <cellStyle name="Style 75 3 4 2 2" xfId="28076"/>
    <cellStyle name="Style 75 3 4 3" xfId="21593"/>
    <cellStyle name="Style 75 3 4 3 2" xfId="31634"/>
    <cellStyle name="Style 75 3 4 4" xfId="25571"/>
    <cellStyle name="Style 75 3 5" xfId="18363"/>
    <cellStyle name="Style 75 3 5 2" xfId="20919"/>
    <cellStyle name="Style 75 3 5 2 2" xfId="30975"/>
    <cellStyle name="Style 75 3 5 3" xfId="30491"/>
    <cellStyle name="Style 75 3 6" xfId="11818"/>
    <cellStyle name="Style 75 3 6 2" xfId="27052"/>
    <cellStyle name="Style 75 3 7" xfId="23823"/>
    <cellStyle name="Style 75 3 7 2" xfId="33859"/>
    <cellStyle name="Style 75 3 8" xfId="24905"/>
    <cellStyle name="Style 75 4" xfId="3849"/>
    <cellStyle name="Style 75 4 2" xfId="10110"/>
    <cellStyle name="Style 75 4 2 2" xfId="10868"/>
    <cellStyle name="Style 75 4 2 2 2" xfId="18039"/>
    <cellStyle name="Style 75 4 2 2 2 2" xfId="30313"/>
    <cellStyle name="Style 75 4 2 2 3" xfId="13555"/>
    <cellStyle name="Style 75 4 2 2 3 2" xfId="27796"/>
    <cellStyle name="Style 75 4 2 2 4" xfId="26946"/>
    <cellStyle name="Style 75 4 2 3" xfId="14678"/>
    <cellStyle name="Style 75 4 2 3 2" xfId="28739"/>
    <cellStyle name="Style 75 4 2 4" xfId="26234"/>
    <cellStyle name="Style 75 4 3" xfId="9388"/>
    <cellStyle name="Style 75 4 3 2" xfId="14041"/>
    <cellStyle name="Style 75 4 3 2 2" xfId="28102"/>
    <cellStyle name="Style 75 4 3 3" xfId="21620"/>
    <cellStyle name="Style 75 4 3 3 2" xfId="31660"/>
    <cellStyle name="Style 75 4 3 4" xfId="25597"/>
    <cellStyle name="Style 75 4 4" xfId="18382"/>
    <cellStyle name="Style 75 4 4 2" xfId="20939"/>
    <cellStyle name="Style 75 4 4 2 2" xfId="30994"/>
    <cellStyle name="Style 75 4 4 3" xfId="30510"/>
    <cellStyle name="Style 75 4 5" xfId="11830"/>
    <cellStyle name="Style 75 4 5 2" xfId="27063"/>
    <cellStyle name="Style 75 4 6" xfId="23848"/>
    <cellStyle name="Style 75 4 6 2" xfId="33884"/>
    <cellStyle name="Style 75 4 7" xfId="24918"/>
    <cellStyle name="Style 75 5" xfId="3865"/>
    <cellStyle name="Style 75 5 2" xfId="10002"/>
    <cellStyle name="Style 75 5 2 2" xfId="10890"/>
    <cellStyle name="Style 75 5 2 2 2" xfId="18450"/>
    <cellStyle name="Style 75 5 2 2 2 2" xfId="30578"/>
    <cellStyle name="Style 75 5 2 2 3" xfId="13575"/>
    <cellStyle name="Style 75 5 2 2 3 2" xfId="27816"/>
    <cellStyle name="Style 75 5 2 2 4" xfId="26965"/>
    <cellStyle name="Style 75 5 2 3" xfId="14601"/>
    <cellStyle name="Style 75 5 2 3 2" xfId="28662"/>
    <cellStyle name="Style 75 5 2 4" xfId="26157"/>
    <cellStyle name="Style 75 5 3" xfId="18017"/>
    <cellStyle name="Style 75 5 3 2" xfId="18514"/>
    <cellStyle name="Style 75 5 3 2 2" xfId="30641"/>
    <cellStyle name="Style 75 5 3 3" xfId="22767"/>
    <cellStyle name="Style 75 5 3 3 2" xfId="32803"/>
    <cellStyle name="Style 75 5 3 4" xfId="30291"/>
    <cellStyle name="Style 75 5 4" xfId="18401"/>
    <cellStyle name="Style 75 5 4 2" xfId="20959"/>
    <cellStyle name="Style 75 5 4 2 2" xfId="31013"/>
    <cellStyle name="Style 75 5 4 3" xfId="30529"/>
    <cellStyle name="Style 75 5 5" xfId="11843"/>
    <cellStyle name="Style 75 5 5 2" xfId="27076"/>
    <cellStyle name="Style 75 5 6" xfId="24392"/>
    <cellStyle name="Style 75 5 6 2" xfId="34428"/>
    <cellStyle name="Style 75 5 7" xfId="24931"/>
    <cellStyle name="Style 75 6" xfId="7732"/>
    <cellStyle name="Style 75 6 2" xfId="10009"/>
    <cellStyle name="Style 75 6 2 2" xfId="14606"/>
    <cellStyle name="Style 75 6 2 2 2" xfId="28667"/>
    <cellStyle name="Style 75 6 2 3" xfId="22180"/>
    <cellStyle name="Style 75 6 2 3 2" xfId="32218"/>
    <cellStyle name="Style 75 6 2 4" xfId="26162"/>
    <cellStyle name="Style 75 6 3" xfId="18412"/>
    <cellStyle name="Style 75 6 3 2" xfId="20970"/>
    <cellStyle name="Style 75 6 3 2 2" xfId="31024"/>
    <cellStyle name="Style 75 6 3 3" xfId="30540"/>
    <cellStyle name="Style 75 6 4" xfId="12726"/>
    <cellStyle name="Style 75 6 4 2" xfId="27134"/>
    <cellStyle name="Style 75 6 5" xfId="24371"/>
    <cellStyle name="Style 75 6 5 2" xfId="34407"/>
    <cellStyle name="Style 75 6 6" xfId="24969"/>
    <cellStyle name="Style 75 7" xfId="9300"/>
    <cellStyle name="Style 75 7 2" xfId="10843"/>
    <cellStyle name="Style 75 7 2 2" xfId="18464"/>
    <cellStyle name="Style 75 7 2 2 2" xfId="30592"/>
    <cellStyle name="Style 75 7 2 3" xfId="13534"/>
    <cellStyle name="Style 75 7 2 3 2" xfId="27775"/>
    <cellStyle name="Style 75 7 2 4" xfId="26926"/>
    <cellStyle name="Style 75 7 3" xfId="13989"/>
    <cellStyle name="Style 75 7 3 2" xfId="28050"/>
    <cellStyle name="Style 75 7 4" xfId="25545"/>
    <cellStyle name="Style 75 8" xfId="18344"/>
    <cellStyle name="Style 75 8 2" xfId="20899"/>
    <cellStyle name="Style 75 8 2 2" xfId="30956"/>
    <cellStyle name="Style 75 8 3" xfId="30472"/>
    <cellStyle name="Style 75 9" xfId="11713"/>
    <cellStyle name="Style 75 9 2" xfId="27028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 7" xfId="24880"/>
    <cellStyle name="Title_Barclays International Qrtly" xfId="24777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10" xfId="24881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78"/>
    <cellStyle name="TotalNumbers_Avg_BS " xfId="3742"/>
    <cellStyle name="Totals" xfId="3743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 6" xfId="24882"/>
    <cellStyle name="Warning Text_Barclays International Qrtly" xfId="24779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31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AEAEA"/>
      <color rgb="FF66CCFF"/>
      <color rgb="FF969696"/>
      <color rgb="FFCCFF99"/>
      <color rgb="FFDDDDDD"/>
      <color rgb="FF777777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ROUP\GLOBAL\FINANCE\GPR_R&amp;A\3_Mgmt%20Rpt\2018\Regulatory%20Reporting\FY%202018\Check%20Files\Excel%20Check%20File%20FY18_RA%20-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cel Check File FY18_RA - Late"/>
      <sheetName val="Variables"/>
      <sheetName val="YTD Consolidation Check"/>
      <sheetName val="Qrtly Consolidation check"/>
      <sheetName val="Excl L&amp;C Check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Barclays Non-Core YTD"/>
      <sheetName val="Non-Core Qrtly"/>
      <sheetName val="Africa Banking YTD"/>
      <sheetName val="Africa Banking Qrtly"/>
      <sheetName val="Returns OLD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5">
          <cell r="D5">
            <v>21076</v>
          </cell>
        </row>
      </sheetData>
      <sheetData sheetId="7">
        <row r="7">
          <cell r="D7">
            <v>7383</v>
          </cell>
        </row>
      </sheetData>
      <sheetData sheetId="8">
        <row r="8">
          <cell r="D8">
            <v>14382</v>
          </cell>
        </row>
      </sheetData>
      <sheetData sheetId="9">
        <row r="7">
          <cell r="D7">
            <v>-159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499984740745262"/>
  </sheetPr>
  <dimension ref="B1:AH82"/>
  <sheetViews>
    <sheetView workbookViewId="0">
      <selection activeCell="W34" sqref="W34"/>
    </sheetView>
  </sheetViews>
  <sheetFormatPr defaultColWidth="9" defaultRowHeight="13.2" outlineLevelCol="1"/>
  <cols>
    <col min="1" max="1" width="9" style="233"/>
    <col min="2" max="2" width="56.77734375" style="233" bestFit="1" customWidth="1"/>
    <col min="3" max="4" width="10" style="233" customWidth="1" outlineLevel="1"/>
    <col min="5" max="6" width="2" style="233" customWidth="1" outlineLevel="1"/>
    <col min="7" max="8" width="8.77734375" style="233" customWidth="1" outlineLevel="1"/>
    <col min="9" max="9" width="1.77734375" style="30" customWidth="1" outlineLevel="1"/>
    <col min="10" max="11" width="8.77734375" style="30" customWidth="1"/>
    <col min="12" max="12" width="5.77734375" style="30" customWidth="1"/>
    <col min="13" max="14" width="8.6640625" style="30" customWidth="1"/>
    <col min="15" max="15" width="5.77734375" style="30" customWidth="1"/>
    <col min="16" max="16" width="8.77734375" style="30" customWidth="1"/>
    <col min="17" max="17" width="8.77734375" style="233" customWidth="1"/>
    <col min="18" max="18" width="2.6640625" style="30" customWidth="1"/>
    <col min="19" max="19" width="8.77734375" style="30" customWidth="1"/>
    <col min="20" max="20" width="8.77734375" style="233" customWidth="1"/>
    <col min="21" max="21" width="4.77734375" style="233" customWidth="1"/>
    <col min="22" max="22" width="2.21875" style="233" customWidth="1"/>
    <col min="23" max="23" width="15" style="233" customWidth="1"/>
    <col min="24" max="24" width="4.77734375" style="30" customWidth="1"/>
    <col min="25" max="25" width="15" style="233" customWidth="1"/>
    <col min="26" max="26" width="15.6640625" style="233" hidden="1" customWidth="1"/>
    <col min="27" max="27" width="2.21875" style="233" customWidth="1"/>
    <col min="28" max="28" width="9" style="233"/>
    <col min="29" max="29" width="15" style="695" customWidth="1"/>
    <col min="30" max="30" width="4.77734375" style="30" customWidth="1"/>
    <col min="31" max="31" width="15" style="695" customWidth="1"/>
    <col min="32" max="32" width="15.6640625" style="695" hidden="1" customWidth="1"/>
    <col min="33" max="33" width="2.21875" style="695" customWidth="1"/>
    <col min="34" max="16384" width="9" style="233"/>
  </cols>
  <sheetData>
    <row r="1" spans="2:34">
      <c r="B1" s="249" t="e">
        <f>CQtr&amp;" YTD"</f>
        <v>#REF!</v>
      </c>
      <c r="C1" s="1617" t="s">
        <v>18</v>
      </c>
      <c r="D1" s="1617"/>
      <c r="E1" s="39"/>
      <c r="F1" s="39"/>
      <c r="G1" s="1617" t="s">
        <v>140</v>
      </c>
      <c r="H1" s="1617"/>
      <c r="I1" s="238"/>
      <c r="J1" s="1617" t="s">
        <v>68</v>
      </c>
      <c r="K1" s="1617"/>
      <c r="L1" s="238"/>
      <c r="M1" s="1617" t="s">
        <v>69</v>
      </c>
      <c r="N1" s="1617"/>
      <c r="O1" s="238"/>
      <c r="P1" s="1618" t="s">
        <v>30</v>
      </c>
      <c r="Q1" s="1618"/>
      <c r="R1" s="239"/>
      <c r="S1" s="1619" t="s">
        <v>19</v>
      </c>
      <c r="T1" s="1619"/>
      <c r="V1" s="46"/>
      <c r="W1" s="1616" t="s">
        <v>20</v>
      </c>
      <c r="X1" s="1616"/>
      <c r="Y1" s="1616"/>
      <c r="Z1" s="47" t="s">
        <v>21</v>
      </c>
      <c r="AA1" s="46"/>
      <c r="AC1" s="1616" t="s">
        <v>58</v>
      </c>
      <c r="AD1" s="1616"/>
      <c r="AE1" s="1616"/>
      <c r="AF1" s="47" t="s">
        <v>21</v>
      </c>
      <c r="AG1" s="46"/>
    </row>
    <row r="2" spans="2:34">
      <c r="B2" s="41"/>
      <c r="C2" s="239" t="e">
        <f>CQtr&amp;" YTD"</f>
        <v>#REF!</v>
      </c>
      <c r="D2" s="239" t="e">
        <f>PPPPQtr&amp;" YTD"</f>
        <v>#REF!</v>
      </c>
      <c r="E2" s="39"/>
      <c r="F2" s="39"/>
      <c r="G2" s="239" t="e">
        <f>CQtr&amp;" YTD"</f>
        <v>#REF!</v>
      </c>
      <c r="H2" s="239" t="e">
        <f>PPPPQtr&amp;" YTD"</f>
        <v>#REF!</v>
      </c>
      <c r="I2" s="39"/>
      <c r="J2" s="239" t="e">
        <f>CQtr&amp;" YTD"</f>
        <v>#REF!</v>
      </c>
      <c r="K2" s="239" t="e">
        <f>PPPPQtr&amp;" YTD"</f>
        <v>#REF!</v>
      </c>
      <c r="L2" s="39"/>
      <c r="M2" s="239" t="e">
        <f>CQtr&amp;" YTD"</f>
        <v>#REF!</v>
      </c>
      <c r="N2" s="239" t="e">
        <f>PPPPQtr&amp;" YTD"</f>
        <v>#REF!</v>
      </c>
      <c r="O2" s="39"/>
      <c r="P2" s="239" t="e">
        <f>CQtr&amp;" YTD"</f>
        <v>#REF!</v>
      </c>
      <c r="Q2" s="239" t="e">
        <f>PPPPQtr&amp;" YTD"</f>
        <v>#REF!</v>
      </c>
      <c r="R2" s="39"/>
      <c r="S2" s="239" t="e">
        <f>CQtr&amp;" YTD"</f>
        <v>#REF!</v>
      </c>
      <c r="T2" s="239" t="e">
        <f>PPPPQtr&amp;" YTD"</f>
        <v>#REF!</v>
      </c>
      <c r="V2" s="46"/>
      <c r="W2" s="247" t="e">
        <f>CQtr&amp;" YTD"</f>
        <v>#REF!</v>
      </c>
      <c r="X2" s="46"/>
      <c r="Y2" s="247" t="e">
        <f>PPPPQtr&amp;" YTD"</f>
        <v>#REF!</v>
      </c>
      <c r="Z2" s="47"/>
      <c r="AA2" s="46"/>
      <c r="AC2" s="247" t="e">
        <f>CQtr&amp;" YTD"</f>
        <v>#REF!</v>
      </c>
      <c r="AD2" s="46"/>
      <c r="AE2" s="247" t="e">
        <f>PPPPQtr&amp;" YTD"</f>
        <v>#REF!</v>
      </c>
      <c r="AF2" s="47"/>
      <c r="AG2" s="46"/>
    </row>
    <row r="3" spans="2:34">
      <c r="B3" s="237" t="s">
        <v>89</v>
      </c>
      <c r="C3" s="240">
        <f>'Group PH'!C4</f>
        <v>6283</v>
      </c>
      <c r="D3" s="240">
        <f>'Group PH'!D4</f>
        <v>5252</v>
      </c>
      <c r="E3" s="40"/>
      <c r="F3" s="40"/>
      <c r="G3" s="240">
        <f>'Barclays UK YTD'!C7</f>
        <v>7352.9999999999982</v>
      </c>
      <c r="H3" s="240">
        <f>'Barclays UK YTD'!D7</f>
        <v>7383</v>
      </c>
      <c r="I3" s="65"/>
      <c r="J3" s="65">
        <f>'Barclays International YTD'!C62</f>
        <v>10230.999999999996</v>
      </c>
      <c r="K3" s="65">
        <f>'Barclays International YTD'!D62</f>
        <v>9765</v>
      </c>
      <c r="L3" s="65"/>
      <c r="M3" s="65">
        <f>'Barclays International YTD'!C102</f>
        <v>4443.9999999999991</v>
      </c>
      <c r="N3" s="65">
        <f>'Barclays International YTD'!D102</f>
        <v>4261</v>
      </c>
      <c r="O3" s="65"/>
      <c r="P3" s="240">
        <f>'Barclays International YTD'!C8</f>
        <v>14674.999999999987</v>
      </c>
      <c r="Q3" s="240">
        <f>'Barclays International YTD'!D8</f>
        <v>14026</v>
      </c>
      <c r="R3" s="65"/>
      <c r="S3" s="65">
        <f>'Head Office YTD'!C7</f>
        <v>-396.00000000000801</v>
      </c>
      <c r="T3" s="65">
        <f>'Head Office YTD'!D7</f>
        <v>-273</v>
      </c>
      <c r="V3" s="46"/>
      <c r="W3" s="32">
        <f>ROUND(G3,0)+ROUND(S3,0)+ROUND(P3,0)-ROUND(C3,0)</f>
        <v>15349</v>
      </c>
      <c r="X3" s="38"/>
      <c r="Y3" s="32">
        <f t="shared" ref="Y3:Y14" si="0">ROUND(H3,0)+ROUND(T3,0)+ROUND(Q3,0)-ROUND(D3,0)</f>
        <v>15884</v>
      </c>
      <c r="Z3" s="32" t="e">
        <f>ROUND(H3,0)+ROUND(T3,0)+ROUND(Q3,0)-ROUND(#REF!,0)</f>
        <v>#REF!</v>
      </c>
      <c r="AA3" s="46"/>
      <c r="AC3" s="32">
        <f>P3-J3-M3</f>
        <v>-8.1854523159563541E-12</v>
      </c>
      <c r="AD3" s="38"/>
      <c r="AE3" s="32">
        <f>Q3-K3-N3</f>
        <v>0</v>
      </c>
      <c r="AF3" s="32" t="e">
        <f>ROUND(N3,0)+ROUND(Z3,0)+ROUND(W3,0)-ROUND(#REF!,0)</f>
        <v>#REF!</v>
      </c>
      <c r="AG3" s="46"/>
    </row>
    <row r="4" spans="2:34">
      <c r="B4" s="237" t="s">
        <v>16</v>
      </c>
      <c r="C4" s="240">
        <f>'Group PH'!C5</f>
        <v>-2114.9999999999995</v>
      </c>
      <c r="D4" s="240">
        <f>'Group PH'!D5</f>
        <v>-448</v>
      </c>
      <c r="E4" s="40"/>
      <c r="F4" s="40"/>
      <c r="G4" s="240">
        <f>'Barclays UK YTD'!C8</f>
        <v>-712</v>
      </c>
      <c r="H4" s="240">
        <f>'Barclays UK YTD'!D8</f>
        <v>-826</v>
      </c>
      <c r="I4" s="65"/>
      <c r="J4" s="65">
        <f>'Barclays International YTD'!C63</f>
        <v>-157.00000000000009</v>
      </c>
      <c r="K4" s="65">
        <f>'Barclays International YTD'!D63</f>
        <v>150</v>
      </c>
      <c r="L4" s="65"/>
      <c r="M4" s="65">
        <f>'Barclays International YTD'!C103</f>
        <v>-1016</v>
      </c>
      <c r="N4" s="65">
        <f>'Barclays International YTD'!D103</f>
        <v>-808</v>
      </c>
      <c r="O4" s="65"/>
      <c r="P4" s="240">
        <f>'Barclays International YTD'!C9</f>
        <v>-1173</v>
      </c>
      <c r="Q4" s="240">
        <f>'Barclays International YTD'!D9</f>
        <v>-658</v>
      </c>
      <c r="R4" s="65"/>
      <c r="S4" s="65">
        <f>'Head Office YTD'!C8</f>
        <v>-26.999999999999829</v>
      </c>
      <c r="T4" s="65">
        <f>'Head Office YTD'!D8</f>
        <v>16</v>
      </c>
      <c r="V4" s="46"/>
      <c r="W4" s="32">
        <f t="shared" ref="W4:W14" si="1">ROUND(G4,0)+ROUND(S4,0)+ROUND(P4,0)-ROUND(C4,0)</f>
        <v>203</v>
      </c>
      <c r="X4" s="38"/>
      <c r="Y4" s="32">
        <f t="shared" si="0"/>
        <v>-1020</v>
      </c>
      <c r="Z4" s="32" t="e">
        <f>ROUND(H4,0)+ROUND(T4,0)+ROUND(Q4,0)-ROUND(#REF!,0)</f>
        <v>#REF!</v>
      </c>
      <c r="AA4" s="46"/>
      <c r="AC4" s="32">
        <f t="shared" ref="AC4:AC14" si="2">P4-J4-M4</f>
        <v>0</v>
      </c>
      <c r="AD4" s="38"/>
      <c r="AE4" s="32">
        <f t="shared" ref="AE4:AE12" si="3">Q4-K4-N4</f>
        <v>0</v>
      </c>
      <c r="AF4" s="32" t="e">
        <f>ROUND(N4,0)+ROUND(Z4,0)+ROUND(W4,0)-ROUND(#REF!,0)</f>
        <v>#REF!</v>
      </c>
      <c r="AG4" s="46"/>
    </row>
    <row r="5" spans="2:34">
      <c r="B5" s="237" t="s">
        <v>17</v>
      </c>
      <c r="C5" s="240">
        <f>'Group PH'!C6</f>
        <v>4168</v>
      </c>
      <c r="D5" s="240">
        <f>'Group PH'!D6</f>
        <v>4804</v>
      </c>
      <c r="E5" s="40"/>
      <c r="F5" s="40"/>
      <c r="G5" s="240">
        <f>'Barclays UK YTD'!C9</f>
        <v>6640.9999999999991</v>
      </c>
      <c r="H5" s="240">
        <f>'Barclays UK YTD'!D9</f>
        <v>6557</v>
      </c>
      <c r="I5" s="65"/>
      <c r="J5" s="65">
        <f>'Barclays International YTD'!C64</f>
        <v>10073.999999999993</v>
      </c>
      <c r="K5" s="65">
        <f>'Barclays International YTD'!D64</f>
        <v>9915</v>
      </c>
      <c r="L5" s="65"/>
      <c r="M5" s="65">
        <f>'Barclays International YTD'!C104</f>
        <v>3427.9999999999995</v>
      </c>
      <c r="N5" s="65">
        <f>'Barclays International YTD'!D104</f>
        <v>3453</v>
      </c>
      <c r="O5" s="65"/>
      <c r="P5" s="240">
        <f>'Barclays International YTD'!C10</f>
        <v>13501.999999999995</v>
      </c>
      <c r="Q5" s="240">
        <f>'Barclays International YTD'!D10</f>
        <v>13368</v>
      </c>
      <c r="R5" s="65"/>
      <c r="S5" s="65">
        <f>'Head Office YTD'!C9</f>
        <v>-423.00000000000779</v>
      </c>
      <c r="T5" s="65">
        <f>'Head Office YTD'!D9</f>
        <v>-257</v>
      </c>
      <c r="V5" s="46"/>
      <c r="W5" s="32">
        <f t="shared" si="1"/>
        <v>15552</v>
      </c>
      <c r="X5" s="38"/>
      <c r="Y5" s="32">
        <f t="shared" si="0"/>
        <v>14864</v>
      </c>
      <c r="Z5" s="32" t="e">
        <f>ROUND(H5,0)+ROUND(T5,0)+ROUND(Q5,0)-ROUND(#REF!,0)</f>
        <v>#REF!</v>
      </c>
      <c r="AA5" s="46"/>
      <c r="AC5" s="32">
        <f t="shared" si="2"/>
        <v>0</v>
      </c>
      <c r="AD5" s="38"/>
      <c r="AE5" s="32">
        <f t="shared" si="3"/>
        <v>0</v>
      </c>
      <c r="AF5" s="32" t="e">
        <f>ROUND(N5,0)+ROUND(Z5,0)+ROUND(W5,0)-ROUND(#REF!,0)</f>
        <v>#REF!</v>
      </c>
      <c r="AG5" s="46"/>
    </row>
    <row r="6" spans="2:34">
      <c r="B6" s="185" t="s">
        <v>0</v>
      </c>
      <c r="C6" s="240">
        <f>'Group PH'!C7</f>
        <v>-3253</v>
      </c>
      <c r="D6" s="240">
        <f>'Group PH'!D7</f>
        <v>-3257</v>
      </c>
      <c r="E6" s="40"/>
      <c r="F6" s="40"/>
      <c r="G6" s="240">
        <f>'Barclays UK YTD'!C10</f>
        <v>-3995.6944750200009</v>
      </c>
      <c r="H6" s="240">
        <f>'Barclays UK YTD'!D10</f>
        <v>-4075</v>
      </c>
      <c r="I6" s="65"/>
      <c r="J6" s="65">
        <f>'Barclays International YTD'!C65</f>
        <v>-6882</v>
      </c>
      <c r="K6" s="65">
        <f>'Barclays International YTD'!D65</f>
        <v>-7093</v>
      </c>
      <c r="L6" s="65"/>
      <c r="M6" s="65">
        <f>'Barclays International YTD'!C105</f>
        <v>-2281</v>
      </c>
      <c r="N6" s="65">
        <f>'Barclays International YTD'!D105</f>
        <v>-2231</v>
      </c>
      <c r="O6" s="65"/>
      <c r="P6" s="240">
        <f>'Barclays International YTD'!C11</f>
        <v>-9162.8284489116377</v>
      </c>
      <c r="Q6" s="240">
        <f>'Barclays International YTD'!D11</f>
        <v>-9324</v>
      </c>
      <c r="R6" s="65"/>
      <c r="S6" s="65">
        <f>'Head Office YTD'!C10</f>
        <v>-200</v>
      </c>
      <c r="T6" s="65">
        <f>'Head Office YTD'!D10</f>
        <v>-228</v>
      </c>
      <c r="V6" s="46"/>
      <c r="W6" s="32">
        <f t="shared" si="1"/>
        <v>-10106</v>
      </c>
      <c r="X6" s="38"/>
      <c r="Y6" s="32">
        <f t="shared" si="0"/>
        <v>-10370</v>
      </c>
      <c r="Z6" s="32" t="e">
        <f>ROUND(H6,0)+ROUND(T6,0)+ROUND(Q6,0)-ROUND(#REF!,0)</f>
        <v>#REF!</v>
      </c>
      <c r="AA6" s="46"/>
      <c r="AC6" s="32">
        <f t="shared" si="2"/>
        <v>0.17155108836232102</v>
      </c>
      <c r="AD6" s="38"/>
      <c r="AE6" s="32">
        <f t="shared" si="3"/>
        <v>0</v>
      </c>
      <c r="AF6" s="32" t="e">
        <f>ROUND(N6,0)+ROUND(Z6,0)+ROUND(W6,0)-ROUND(#REF!,0)</f>
        <v>#REF!</v>
      </c>
      <c r="AG6" s="46"/>
      <c r="AH6" s="233" t="s">
        <v>168</v>
      </c>
    </row>
    <row r="7" spans="2:34" s="695" customFormat="1">
      <c r="B7" s="732" t="s">
        <v>166</v>
      </c>
      <c r="C7" s="240" t="e">
        <f>'Group PH'!#REF!</f>
        <v>#REF!</v>
      </c>
      <c r="D7" s="240" t="e">
        <f>'Group PH'!#REF!</f>
        <v>#REF!</v>
      </c>
      <c r="E7" s="40"/>
      <c r="F7" s="40"/>
      <c r="G7" s="240">
        <f>'Barclays UK YTD'!C11</f>
        <v>-41</v>
      </c>
      <c r="H7" s="240">
        <f>'Barclays UK YTD'!D11</f>
        <v>-46</v>
      </c>
      <c r="I7" s="65"/>
      <c r="J7" s="65">
        <f>'Barclays International YTD'!C66</f>
        <v>-156</v>
      </c>
      <c r="K7" s="65">
        <f>'Barclays International YTD'!D66</f>
        <v>-188</v>
      </c>
      <c r="L7" s="65"/>
      <c r="M7" s="65">
        <f>'Barclays International YTD'!C106</f>
        <v>-18.399999999999981</v>
      </c>
      <c r="N7" s="65">
        <f>'Barclays International YTD'!D106</f>
        <v>-22</v>
      </c>
      <c r="O7" s="65"/>
      <c r="P7" s="240">
        <f>'Barclays International YTD'!C12</f>
        <v>-174.39999999999995</v>
      </c>
      <c r="Q7" s="240">
        <f>'Barclays International YTD'!D12</f>
        <v>-210</v>
      </c>
      <c r="R7" s="65"/>
      <c r="S7" s="65">
        <f>'Head Office YTD'!C11</f>
        <v>-11</v>
      </c>
      <c r="T7" s="65">
        <f>'Head Office YTD'!D11</f>
        <v>-13</v>
      </c>
      <c r="V7" s="46"/>
      <c r="W7" s="32" t="e">
        <f>ROUND(G7,0)+ROUND(S7,0)+ROUND(P7,0)-ROUND(C7,0)</f>
        <v>#REF!</v>
      </c>
      <c r="X7" s="38"/>
      <c r="Y7" s="32" t="e">
        <f t="shared" si="0"/>
        <v>#REF!</v>
      </c>
      <c r="Z7" s="32"/>
      <c r="AA7" s="46"/>
      <c r="AC7" s="32">
        <f t="shared" si="2"/>
        <v>3.1974423109204508E-14</v>
      </c>
      <c r="AD7" s="38"/>
      <c r="AE7" s="32">
        <f t="shared" si="3"/>
        <v>0</v>
      </c>
      <c r="AF7" s="32"/>
      <c r="AG7" s="46"/>
    </row>
    <row r="8" spans="2:34">
      <c r="B8" s="237" t="s">
        <v>4</v>
      </c>
      <c r="C8" s="240">
        <f>'Group PH'!C8</f>
        <v>-10.340853690000001</v>
      </c>
      <c r="D8" s="240">
        <f>'Group PH'!D8</f>
        <v>-61</v>
      </c>
      <c r="E8" s="40"/>
      <c r="F8" s="40"/>
      <c r="G8" s="240">
        <f>'Barclays UK YTD'!C13</f>
        <v>-1582.30552498</v>
      </c>
      <c r="H8" s="240">
        <f>'Barclays UK YTD'!D13</f>
        <v>-483</v>
      </c>
      <c r="I8" s="65"/>
      <c r="J8" s="65">
        <f>'Barclays International YTD'!C68</f>
        <v>-109.36276639836269</v>
      </c>
      <c r="K8" s="65">
        <f>'Barclays International YTD'!D68</f>
        <v>-68</v>
      </c>
      <c r="L8" s="65"/>
      <c r="M8" s="65">
        <f>'Barclays International YTD'!C108</f>
        <v>-7.4087846900000001</v>
      </c>
      <c r="N8" s="65">
        <f>'Barclays International YTD'!D108</f>
        <v>-59</v>
      </c>
      <c r="O8" s="65"/>
      <c r="P8" s="240">
        <f>'Barclays International YTD'!C14</f>
        <v>-115.77155108836268</v>
      </c>
      <c r="Q8" s="240">
        <f>'Barclays International YTD'!D14</f>
        <v>-127</v>
      </c>
      <c r="R8" s="65"/>
      <c r="S8" s="65">
        <f>'Head Office YTD'!C14</f>
        <v>-151.3943382021906</v>
      </c>
      <c r="T8" s="65">
        <f>'Head Office YTD'!D14</f>
        <v>-1597</v>
      </c>
      <c r="V8" s="46"/>
      <c r="W8" s="32">
        <f t="shared" si="1"/>
        <v>-1839</v>
      </c>
      <c r="X8" s="38"/>
      <c r="Y8" s="32">
        <f t="shared" si="0"/>
        <v>-2146</v>
      </c>
      <c r="Z8" s="32" t="e">
        <f>ROUND(H8,0)+ROUND(T8,0)+ROUND(Q8,0)-ROUND(#REF!,0)</f>
        <v>#REF!</v>
      </c>
      <c r="AA8" s="46"/>
      <c r="AC8" s="32">
        <f>ROUND(P8,0)-ROUND(J8,0)-ROUND(M8,0)</f>
        <v>0</v>
      </c>
      <c r="AD8" s="38"/>
      <c r="AE8" s="32">
        <f t="shared" si="3"/>
        <v>0</v>
      </c>
      <c r="AF8" s="32" t="e">
        <f>ROUND(N8,0)+ROUND(Z8,0)+ROUND(W8,0)-ROUND(#REF!,0)</f>
        <v>#REF!</v>
      </c>
      <c r="AG8" s="46"/>
    </row>
    <row r="9" spans="2:34">
      <c r="B9" s="237" t="s">
        <v>5</v>
      </c>
      <c r="C9" s="240">
        <f>'Group PH'!C9</f>
        <v>-3262.9999999999991</v>
      </c>
      <c r="D9" s="240">
        <f>'Group PH'!D9</f>
        <v>-3318</v>
      </c>
      <c r="E9" s="40"/>
      <c r="F9" s="40"/>
      <c r="G9" s="240">
        <f>'Barclays UK YTD'!C14</f>
        <v>-5619.0000000000009</v>
      </c>
      <c r="H9" s="240">
        <f>'Barclays UK YTD'!D14</f>
        <v>-4604</v>
      </c>
      <c r="I9" s="65"/>
      <c r="J9" s="65">
        <f>'Barclays International YTD'!C69</f>
        <v>-7147.0000000000009</v>
      </c>
      <c r="K9" s="65">
        <f>'Barclays International YTD'!D69</f>
        <v>-7349</v>
      </c>
      <c r="L9" s="65"/>
      <c r="M9" s="65">
        <f>'Barclays International YTD'!C109</f>
        <v>-2306</v>
      </c>
      <c r="N9" s="65">
        <f>'Barclays International YTD'!D109</f>
        <v>-2312</v>
      </c>
      <c r="O9" s="65"/>
      <c r="P9" s="240">
        <f>'Barclays International YTD'!C15</f>
        <v>-9453</v>
      </c>
      <c r="Q9" s="240">
        <f>'Barclays International YTD'!D15</f>
        <v>-9661</v>
      </c>
      <c r="R9" s="65"/>
      <c r="S9" s="65">
        <f>'Head Office YTD'!C15</f>
        <v>-361.99999999999989</v>
      </c>
      <c r="T9" s="65">
        <f>'Head Office YTD'!D15</f>
        <v>-1978</v>
      </c>
      <c r="V9" s="46"/>
      <c r="W9" s="32">
        <f t="shared" si="1"/>
        <v>-12171</v>
      </c>
      <c r="X9" s="38"/>
      <c r="Y9" s="32">
        <f t="shared" si="0"/>
        <v>-12925</v>
      </c>
      <c r="Z9" s="32" t="e">
        <f>ROUND(H9,0)+ROUND(T9,0)+ROUND(Q9,0)-ROUND(#REF!,0)</f>
        <v>#REF!</v>
      </c>
      <c r="AA9" s="46"/>
      <c r="AC9" s="32">
        <f t="shared" si="2"/>
        <v>0</v>
      </c>
      <c r="AD9" s="38"/>
      <c r="AE9" s="32">
        <f t="shared" si="3"/>
        <v>0</v>
      </c>
      <c r="AF9" s="32" t="e">
        <f>ROUND(N9,0)+ROUND(Z9,0)+ROUND(W9,0)-ROUND(#REF!,0)</f>
        <v>#REF!</v>
      </c>
      <c r="AG9" s="46"/>
    </row>
    <row r="10" spans="2:34">
      <c r="B10" s="237" t="s">
        <v>94</v>
      </c>
      <c r="C10" s="240">
        <f>'Group PH'!C10</f>
        <v>7.9999999999993685</v>
      </c>
      <c r="D10" s="240">
        <f>'Group PH'!D10</f>
        <v>-3</v>
      </c>
      <c r="E10" s="40"/>
      <c r="F10" s="40"/>
      <c r="G10" s="240" t="str">
        <f>'Barclays UK YTD'!C15</f>
        <v>-</v>
      </c>
      <c r="H10" s="240">
        <f>'Barclays UK YTD'!D15</f>
        <v>3</v>
      </c>
      <c r="I10" s="65"/>
      <c r="J10" s="65">
        <f>'Barclays International YTD'!C70</f>
        <v>27.99999999999709</v>
      </c>
      <c r="K10" s="65">
        <f>'Barclays International YTD'!D70</f>
        <v>27</v>
      </c>
      <c r="L10" s="65"/>
      <c r="M10" s="65">
        <f>'Barclays International YTD'!C110</f>
        <v>41.000000000000327</v>
      </c>
      <c r="N10" s="65">
        <f>'Barclays International YTD'!D110</f>
        <v>41</v>
      </c>
      <c r="O10" s="65"/>
      <c r="P10" s="240">
        <f>'Barclays International YTD'!C16</f>
        <v>68.999999999997414</v>
      </c>
      <c r="Q10" s="240">
        <f>'Barclays International YTD'!D16</f>
        <v>68</v>
      </c>
      <c r="R10" s="65"/>
      <c r="S10" s="65">
        <f>'Head Office YTD'!C16</f>
        <v>2.0000000000056803</v>
      </c>
      <c r="T10" s="65">
        <f>'Head Office YTD'!D16</f>
        <v>-2</v>
      </c>
      <c r="V10" s="46"/>
      <c r="W10" s="32" t="e">
        <f>ROUND(G10,0)+ROUND(S10,0)+ROUND(P10,0)-ROUND(C10,0)</f>
        <v>#VALUE!</v>
      </c>
      <c r="X10" s="38"/>
      <c r="Y10" s="32">
        <f t="shared" si="0"/>
        <v>72</v>
      </c>
      <c r="Z10" s="32" t="e">
        <f>ROUND(H10,0)+ROUND(T10,0)+ROUND(Q10,0)-ROUND(#REF!,0)</f>
        <v>#REF!</v>
      </c>
      <c r="AA10" s="46"/>
      <c r="AC10" s="32">
        <f t="shared" si="2"/>
        <v>0</v>
      </c>
      <c r="AD10" s="38"/>
      <c r="AE10" s="32">
        <f t="shared" si="3"/>
        <v>0</v>
      </c>
      <c r="AF10" s="32" t="e">
        <f>ROUND(N10,0)+ROUND(Z10,0)+ROUND(W10,0)-ROUND(#REF!,0)</f>
        <v>#REF!</v>
      </c>
      <c r="AG10" s="46"/>
    </row>
    <row r="11" spans="2:34">
      <c r="B11" s="237" t="s">
        <v>8</v>
      </c>
      <c r="C11" s="240">
        <f>'Group PH'!C11</f>
        <v>913.00000000000091</v>
      </c>
      <c r="D11" s="240">
        <f>'Group PH'!D11</f>
        <v>1483</v>
      </c>
      <c r="E11" s="40"/>
      <c r="F11" s="40"/>
      <c r="G11" s="240">
        <f>'Barclays UK YTD'!C16</f>
        <v>1021.9999999999984</v>
      </c>
      <c r="H11" s="240">
        <f>'Barclays UK YTD'!D16</f>
        <v>1956</v>
      </c>
      <c r="I11" s="65"/>
      <c r="J11" s="65">
        <f>'Barclays International YTD'!C71</f>
        <v>2954.9999999999918</v>
      </c>
      <c r="K11" s="65">
        <f>'Barclays International YTD'!D71</f>
        <v>2593</v>
      </c>
      <c r="L11" s="65"/>
      <c r="M11" s="65">
        <f>'Barclays International YTD'!C111</f>
        <v>1163.0000000000002</v>
      </c>
      <c r="N11" s="65">
        <f>'Barclays International YTD'!D111</f>
        <v>1182</v>
      </c>
      <c r="O11" s="65"/>
      <c r="P11" s="240">
        <f>'Barclays International YTD'!C17</f>
        <v>4117.9999999999909</v>
      </c>
      <c r="Q11" s="240">
        <f>'Barclays International YTD'!D17</f>
        <v>3775</v>
      </c>
      <c r="R11" s="65"/>
      <c r="S11" s="65">
        <f>'Head Office YTD'!C17</f>
        <v>-783.00000000000227</v>
      </c>
      <c r="T11" s="65">
        <f>'Head Office YTD'!D17</f>
        <v>-2237</v>
      </c>
      <c r="V11" s="46"/>
      <c r="W11" s="32">
        <f t="shared" si="1"/>
        <v>3444</v>
      </c>
      <c r="X11" s="38"/>
      <c r="Y11" s="32">
        <f t="shared" si="0"/>
        <v>2011</v>
      </c>
      <c r="Z11" s="32" t="e">
        <f>ROUND(H11,0)+ROUND(T11,0)+ROUND(Q11,0)-ROUND(#REF!,0)</f>
        <v>#REF!</v>
      </c>
      <c r="AA11" s="46"/>
      <c r="AC11" s="32">
        <f t="shared" si="2"/>
        <v>0</v>
      </c>
      <c r="AD11" s="38"/>
      <c r="AE11" s="32">
        <f t="shared" si="3"/>
        <v>0</v>
      </c>
      <c r="AF11" s="32" t="e">
        <f>ROUND(N11,0)+ROUND(Z11,0)+ROUND(W11,0)-ROUND(#REF!,0)</f>
        <v>#REF!</v>
      </c>
      <c r="AG11" s="46"/>
    </row>
    <row r="12" spans="2:34">
      <c r="B12" s="237" t="s">
        <v>88</v>
      </c>
      <c r="C12" s="240">
        <f>'Group PH'!C16</f>
        <v>605.00000000000045</v>
      </c>
      <c r="D12" s="240">
        <f>'Group PH'!D16</f>
        <v>1038</v>
      </c>
      <c r="E12" s="40"/>
      <c r="F12" s="40"/>
      <c r="G12" s="240">
        <f>'Barclays UK YTD'!C17</f>
        <v>280.99999999999829</v>
      </c>
      <c r="H12" s="240">
        <f>'Barclays UK YTD'!D17</f>
        <v>1198</v>
      </c>
      <c r="I12" s="65"/>
      <c r="J12" s="65">
        <f>'Barclays International YTD'!C72</f>
        <v>1979.9999999999882</v>
      </c>
      <c r="K12" s="65">
        <f>'Barclays International YTD'!D72</f>
        <v>1781</v>
      </c>
      <c r="L12" s="65"/>
      <c r="M12" s="65">
        <f>'Barclays International YTD'!C112</f>
        <v>836.00000000000034</v>
      </c>
      <c r="N12" s="65">
        <f>'Barclays International YTD'!D112</f>
        <v>818</v>
      </c>
      <c r="O12" s="65"/>
      <c r="P12" s="240">
        <f>'Barclays International YTD'!C18</f>
        <v>2815.9999999999895</v>
      </c>
      <c r="Q12" s="240">
        <f>'Barclays International YTD'!D18</f>
        <v>2599</v>
      </c>
      <c r="R12" s="65"/>
      <c r="S12" s="65">
        <f>'Head Office YTD'!C18</f>
        <v>-635.99999999999977</v>
      </c>
      <c r="T12" s="65">
        <f>'Head Office YTD'!D18</f>
        <v>-2200</v>
      </c>
      <c r="V12" s="46"/>
      <c r="W12" s="32">
        <f t="shared" si="1"/>
        <v>1856</v>
      </c>
      <c r="X12" s="38"/>
      <c r="Y12" s="32">
        <f t="shared" si="0"/>
        <v>559</v>
      </c>
      <c r="Z12" s="32" t="e">
        <f>ROUND(H12,0)+ROUND(T12,0)+ROUND(Q12,0)-ROUND(#REF!,0)</f>
        <v>#REF!</v>
      </c>
      <c r="AA12" s="46"/>
      <c r="AC12" s="32">
        <f t="shared" si="2"/>
        <v>1.0231815394945443E-12</v>
      </c>
      <c r="AD12" s="38"/>
      <c r="AE12" s="32">
        <f t="shared" si="3"/>
        <v>0</v>
      </c>
      <c r="AF12" s="32" t="e">
        <f>ROUND(N12,0)+ROUND(Z12,0)+ROUND(W12,0)-ROUND(#REF!,0)</f>
        <v>#REF!</v>
      </c>
      <c r="AG12" s="46"/>
    </row>
    <row r="13" spans="2:34">
      <c r="B13" s="237"/>
      <c r="C13" s="240"/>
      <c r="D13" s="240"/>
      <c r="E13" s="40"/>
      <c r="G13" s="244"/>
      <c r="H13" s="245"/>
      <c r="I13" s="236"/>
      <c r="J13" s="486"/>
      <c r="K13" s="486"/>
      <c r="L13" s="486"/>
      <c r="M13" s="486"/>
      <c r="N13" s="486"/>
      <c r="O13" s="486"/>
      <c r="P13" s="244"/>
      <c r="Q13" s="244"/>
      <c r="R13" s="236"/>
      <c r="S13" s="236"/>
      <c r="T13" s="236"/>
      <c r="V13" s="46"/>
      <c r="W13" s="46"/>
      <c r="X13" s="46"/>
      <c r="Y13" s="46"/>
      <c r="Z13" s="46"/>
      <c r="AA13" s="46"/>
      <c r="AC13" s="46"/>
      <c r="AD13" s="46"/>
      <c r="AE13" s="46"/>
      <c r="AF13" s="46"/>
      <c r="AG13" s="46"/>
    </row>
    <row r="14" spans="2:34">
      <c r="B14" s="237" t="s">
        <v>6</v>
      </c>
      <c r="C14" s="241">
        <f>'Group PH'!C20</f>
        <v>46994.626145163187</v>
      </c>
      <c r="D14" s="241">
        <f>'Group PH'!D20</f>
        <v>45200</v>
      </c>
      <c r="E14" s="29"/>
      <c r="F14" s="29"/>
      <c r="G14" s="241">
        <f>'Barclays UK YTD'!C36</f>
        <v>10333.197564800115</v>
      </c>
      <c r="H14" s="241">
        <f>'Barclays UK YTD'!D36</f>
        <v>10000</v>
      </c>
      <c r="I14" s="31"/>
      <c r="J14" s="31">
        <f>'Barclays International YTD'!C88</f>
        <v>25886.815093654146</v>
      </c>
      <c r="K14" s="31">
        <f>'Barclays International YTD'!D88</f>
        <v>26000</v>
      </c>
      <c r="L14" s="31"/>
      <c r="M14" s="31">
        <f>'Barclays International YTD'!C130</f>
        <v>5281.7143333222311</v>
      </c>
      <c r="N14" s="31">
        <f>'Barclays International YTD'!D130</f>
        <v>5000</v>
      </c>
      <c r="O14" s="31"/>
      <c r="P14" s="241">
        <f>'Barclays International YTD'!C36</f>
        <v>31168.529426976376</v>
      </c>
      <c r="Q14" s="241">
        <f>'Barclays International YTD'!D36</f>
        <v>31000</v>
      </c>
      <c r="R14" s="31"/>
      <c r="S14" s="31">
        <f>'Head Office YTD'!C26</f>
        <v>5056.3351808721118</v>
      </c>
      <c r="T14" s="31">
        <f>'Head Office YTD'!D26</f>
        <v>3100</v>
      </c>
      <c r="V14" s="46"/>
      <c r="W14" s="32">
        <f t="shared" si="1"/>
        <v>-437</v>
      </c>
      <c r="X14" s="46"/>
      <c r="Y14" s="32">
        <f t="shared" si="0"/>
        <v>-1100</v>
      </c>
      <c r="Z14" s="32" t="e">
        <f>ROUND(H14,-2)+ROUND(T14,-2)+ROUND(Q14,-2)-ROUND(#REF!,-2)</f>
        <v>#REF!</v>
      </c>
      <c r="AA14" s="46"/>
      <c r="AB14" s="30"/>
      <c r="AC14" s="32">
        <f t="shared" si="2"/>
        <v>0</v>
      </c>
      <c r="AD14" s="46"/>
      <c r="AE14" s="32">
        <f>Q14-K14-N14</f>
        <v>0</v>
      </c>
      <c r="AF14" s="32" t="e">
        <f>ROUND(N14,-2)+ROUND(Z14,-2)+ROUND(W14,-2)-ROUND(#REF!,-2)</f>
        <v>#REF!</v>
      </c>
      <c r="AG14" s="46"/>
    </row>
    <row r="15" spans="2:34">
      <c r="B15" s="237" t="s">
        <v>11</v>
      </c>
      <c r="C15" s="242">
        <f>'Group PH'!C23</f>
        <v>3.5015356684643533</v>
      </c>
      <c r="D15" s="242">
        <f>'Group PH'!D23</f>
        <v>6.1</v>
      </c>
      <c r="E15" s="234"/>
      <c r="F15" s="234"/>
      <c r="G15" s="242"/>
      <c r="H15" s="242"/>
      <c r="I15" s="235"/>
      <c r="J15" s="286"/>
      <c r="K15" s="286"/>
      <c r="L15" s="287"/>
      <c r="M15" s="286"/>
      <c r="N15" s="286"/>
      <c r="O15" s="287"/>
      <c r="P15" s="242"/>
      <c r="Q15" s="242"/>
      <c r="R15" s="235"/>
      <c r="S15" s="235"/>
      <c r="T15" s="234"/>
      <c r="V15" s="46"/>
      <c r="W15" s="46"/>
      <c r="X15" s="46"/>
      <c r="Y15" s="46"/>
      <c r="Z15" s="46"/>
      <c r="AA15" s="46"/>
      <c r="AC15" s="46"/>
      <c r="AD15" s="46"/>
      <c r="AE15" s="46"/>
      <c r="AF15" s="46"/>
      <c r="AG15" s="46"/>
    </row>
    <row r="16" spans="2:34">
      <c r="B16" s="237"/>
      <c r="C16" s="240"/>
      <c r="D16" s="240"/>
      <c r="E16" s="40"/>
      <c r="G16" s="244"/>
      <c r="H16" s="245"/>
      <c r="I16" s="236"/>
      <c r="J16" s="486"/>
      <c r="K16" s="486"/>
      <c r="L16" s="486"/>
      <c r="M16" s="486"/>
      <c r="N16" s="486"/>
      <c r="O16" s="486"/>
      <c r="P16" s="244"/>
      <c r="Q16" s="245"/>
      <c r="R16" s="236"/>
      <c r="S16" s="236"/>
      <c r="T16" s="236"/>
      <c r="V16" s="46"/>
      <c r="W16" s="46"/>
      <c r="X16" s="46"/>
      <c r="Y16" s="46"/>
      <c r="Z16" s="46"/>
      <c r="AA16" s="46"/>
      <c r="AC16" s="46"/>
      <c r="AD16" s="46"/>
      <c r="AE16" s="46"/>
      <c r="AF16" s="46"/>
      <c r="AG16" s="46"/>
    </row>
    <row r="17" spans="2:33">
      <c r="B17" s="237" t="s">
        <v>45</v>
      </c>
      <c r="C17" s="240">
        <f>'Group PH'!C26</f>
        <v>923.34085369000093</v>
      </c>
      <c r="D17" s="240">
        <f>'Group PH'!D26</f>
        <v>1544</v>
      </c>
      <c r="E17" s="40"/>
      <c r="F17" s="40"/>
      <c r="G17" s="240">
        <f>'Barclays UK YTD'!C42</f>
        <v>2604.30552498</v>
      </c>
      <c r="H17" s="240">
        <f>'Barclays UK YTD'!D42</f>
        <v>2439</v>
      </c>
      <c r="I17" s="65"/>
      <c r="J17" s="65">
        <f>'Barclays International YTD'!C92</f>
        <v>3064.3627663983543</v>
      </c>
      <c r="K17" s="65">
        <f>'Barclays International YTD'!D92</f>
        <v>2661</v>
      </c>
      <c r="L17" s="65"/>
      <c r="M17" s="65">
        <f>'Barclays International YTD'!C135</f>
        <v>1170.4087846900002</v>
      </c>
      <c r="N17" s="65">
        <f>'Barclays International YTD'!D135</f>
        <v>1241</v>
      </c>
      <c r="O17" s="65"/>
      <c r="P17" s="240">
        <f>'Barclays International YTD'!C42</f>
        <v>4233.7715510883536</v>
      </c>
      <c r="Q17" s="240">
        <f>'Barclays International YTD'!D42</f>
        <v>3902</v>
      </c>
      <c r="R17" s="65"/>
      <c r="S17" s="65">
        <f>'Head Office YTD'!C29</f>
        <v>-631.60566179781165</v>
      </c>
      <c r="T17" s="65">
        <f>'Head Office YTD'!D29</f>
        <v>-640</v>
      </c>
      <c r="V17" s="46"/>
      <c r="W17" s="32">
        <f>ROUND(G17,0)+ROUND(S17,0)+ROUND(P17,0)-ROUND(C17,0)</f>
        <v>5283</v>
      </c>
      <c r="X17" s="38"/>
      <c r="Y17" s="32">
        <f>ROUND(H17,0)+ROUND(T17,0)+ROUND(Q17,0)-ROUND(D17,0)</f>
        <v>4157</v>
      </c>
      <c r="Z17" s="46"/>
      <c r="AA17" s="46"/>
      <c r="AC17" s="32">
        <f>ROUND(P17,0)-ROUND(J17,0)-ROUND(M17,0)</f>
        <v>0</v>
      </c>
      <c r="AD17" s="38"/>
      <c r="AE17" s="32">
        <f t="shared" ref="AE17:AE19" si="4">Q17-K17-N17</f>
        <v>0</v>
      </c>
      <c r="AF17" s="46"/>
      <c r="AG17" s="46"/>
    </row>
    <row r="18" spans="2:33">
      <c r="B18" s="237" t="s">
        <v>39</v>
      </c>
      <c r="C18" s="240">
        <f>'Group PH'!C27</f>
        <v>604.40093683284044</v>
      </c>
      <c r="D18" s="240">
        <f>'Group PH'!D27</f>
        <v>1084</v>
      </c>
      <c r="E18" s="40"/>
      <c r="F18" s="40"/>
      <c r="G18" s="240">
        <f>'Barclays UK YTD'!C43</f>
        <v>1813.0760263612553</v>
      </c>
      <c r="H18" s="240">
        <f>'Barclays UK YTD'!D43</f>
        <v>1670</v>
      </c>
      <c r="I18" s="65"/>
      <c r="J18" s="65">
        <f>'Barclays International YTD'!C93</f>
        <v>2063.5162600801118</v>
      </c>
      <c r="K18" s="65">
        <f>'Barclays International YTD'!D93</f>
        <v>1843</v>
      </c>
      <c r="L18" s="65"/>
      <c r="M18" s="65">
        <f>'Barclays International YTD'!C136</f>
        <v>841.52103235490029</v>
      </c>
      <c r="N18" s="65">
        <f>'Barclays International YTD'!D136</f>
        <v>862</v>
      </c>
      <c r="O18" s="65"/>
      <c r="P18" s="240">
        <f>'Barclays International YTD'!C43</f>
        <v>2906.0372924350127</v>
      </c>
      <c r="Q18" s="240">
        <f>'Barclays International YTD'!D43</f>
        <v>2705</v>
      </c>
      <c r="R18" s="65"/>
      <c r="S18" s="65">
        <f>'Head Office YTD'!C30</f>
        <v>-524.84074720870899</v>
      </c>
      <c r="T18" s="65">
        <f>'Head Office YTD'!D30</f>
        <v>-642</v>
      </c>
      <c r="V18" s="46"/>
      <c r="W18" s="49">
        <f>ROUND(G18,0)+ROUND(S18,0)+ROUND(P18,0)-ROUND(C18,0)</f>
        <v>3590</v>
      </c>
      <c r="X18" s="38"/>
      <c r="Y18" s="32">
        <f>ROUND(H18,0)+ROUND(T18,0)+ROUND(Q18,0)-ROUND(D18,0)</f>
        <v>2649</v>
      </c>
      <c r="Z18" s="46"/>
      <c r="AA18" s="46"/>
      <c r="AC18" s="32">
        <f>ROUND(P18,0)-ROUND(J18,0)-ROUND(M18,0)</f>
        <v>0</v>
      </c>
      <c r="AD18" s="38"/>
      <c r="AE18" s="32">
        <f t="shared" si="4"/>
        <v>0</v>
      </c>
      <c r="AF18" s="46"/>
      <c r="AG18" s="46"/>
    </row>
    <row r="19" spans="2:33">
      <c r="B19" s="237" t="s">
        <v>40</v>
      </c>
      <c r="C19" s="243">
        <f>'CYYTD performance measures excl'!G21</f>
        <v>1733</v>
      </c>
      <c r="D19" s="243">
        <f>'PYYTD performance measures'!G21</f>
        <v>2136</v>
      </c>
      <c r="E19" s="29"/>
      <c r="F19" s="29"/>
      <c r="G19" s="243">
        <f>'CYYTD performance measures excl'!B21</f>
        <v>1532</v>
      </c>
      <c r="H19" s="245">
        <f>'PYYTD performance measures'!B21</f>
        <v>472</v>
      </c>
      <c r="I19" s="236"/>
      <c r="J19" s="486">
        <f>'CYYTD performance measures excl'!C21</f>
        <v>84</v>
      </c>
      <c r="K19" s="486">
        <f>'PYYTD performance measures'!C21</f>
        <v>62</v>
      </c>
      <c r="L19" s="486"/>
      <c r="M19" s="486">
        <f>'CYYTD performance measures excl'!D21</f>
        <v>6</v>
      </c>
      <c r="N19" s="486">
        <f>'PYYTD performance measures'!D21</f>
        <v>44</v>
      </c>
      <c r="O19" s="486"/>
      <c r="P19" s="243">
        <f>'CYYTD performance measures excl'!E21</f>
        <v>90</v>
      </c>
      <c r="Q19" s="245">
        <f>'PYYTD performance measures'!E21</f>
        <v>106</v>
      </c>
      <c r="R19" s="236"/>
      <c r="S19" s="236">
        <f>'CYYTD performance measures excl'!F21</f>
        <v>111</v>
      </c>
      <c r="T19" s="236">
        <f>'PYYTD performance measures'!F21</f>
        <v>1558</v>
      </c>
      <c r="V19" s="46"/>
      <c r="W19" s="49">
        <f>ROUND(G19,0)+ROUND(S19,0)+ROUND(P19,0)-ROUND(C19,0)</f>
        <v>0</v>
      </c>
      <c r="X19" s="38"/>
      <c r="Y19" s="32">
        <f>ROUND(H19,0)+ROUND(T19,0)+ROUND(Q19,0)-ROUND(D19,0)</f>
        <v>0</v>
      </c>
      <c r="Z19" s="46"/>
      <c r="AA19" s="46"/>
      <c r="AC19" s="32">
        <f t="shared" ref="AC19" si="5">P19-J19-M19</f>
        <v>0</v>
      </c>
      <c r="AD19" s="38"/>
      <c r="AE19" s="32">
        <f t="shared" si="4"/>
        <v>0</v>
      </c>
      <c r="AF19" s="46"/>
      <c r="AG19" s="46"/>
    </row>
    <row r="20" spans="2:33">
      <c r="B20" s="237"/>
      <c r="C20" s="240"/>
      <c r="D20" s="240"/>
      <c r="E20" s="40"/>
      <c r="G20" s="244"/>
      <c r="H20" s="245"/>
      <c r="I20" s="236"/>
      <c r="J20" s="486"/>
      <c r="K20" s="486"/>
      <c r="L20" s="486"/>
      <c r="M20" s="486"/>
      <c r="N20" s="486"/>
      <c r="O20" s="486"/>
      <c r="P20" s="244"/>
      <c r="Q20" s="245"/>
      <c r="R20" s="236"/>
      <c r="S20" s="236"/>
      <c r="T20" s="236"/>
      <c r="V20" s="46"/>
      <c r="W20" s="46"/>
      <c r="X20" s="46"/>
      <c r="Y20" s="46"/>
      <c r="Z20" s="46"/>
      <c r="AA20" s="46"/>
      <c r="AC20" s="46"/>
      <c r="AD20" s="46"/>
      <c r="AE20" s="46"/>
      <c r="AF20" s="46"/>
      <c r="AG20" s="46"/>
    </row>
    <row r="21" spans="2:33">
      <c r="B21" s="237" t="s">
        <v>10</v>
      </c>
      <c r="C21" s="241">
        <f>'Group Qrtly'!C38</f>
        <v>1444297</v>
      </c>
      <c r="D21" s="241">
        <f>'Group Qrtly'!H38</f>
        <v>1193542.9999999998</v>
      </c>
      <c r="E21" s="29"/>
      <c r="F21" s="29"/>
      <c r="G21" s="241">
        <f>'Barclays UK YTD'!C21</f>
        <v>257775.99999999988</v>
      </c>
      <c r="H21" s="241">
        <f>'Barclays UK YTD'!D21</f>
        <v>249700</v>
      </c>
      <c r="I21" s="31"/>
      <c r="J21" s="31">
        <f>'Barclays International YTD'!C81</f>
        <v>795600</v>
      </c>
      <c r="K21" s="31">
        <f>'Barclays International YTD'!D81</f>
        <v>790500</v>
      </c>
      <c r="L21" s="31"/>
      <c r="M21" s="31">
        <f>'Barclays International YTD'!C116</f>
        <v>65800</v>
      </c>
      <c r="N21" s="31">
        <f>'Barclays International YTD'!D116</f>
        <v>71600</v>
      </c>
      <c r="O21" s="31"/>
      <c r="P21" s="241">
        <f>'Barclays International YTD'!C27</f>
        <v>861400</v>
      </c>
      <c r="Q21" s="241">
        <f>'Barclays International YTD'!D27</f>
        <v>862100</v>
      </c>
      <c r="R21" s="31"/>
      <c r="S21" s="31">
        <f>'Head Office YTD'!C21</f>
        <v>21039.999999999898</v>
      </c>
      <c r="T21" s="31">
        <f>'Head Office YTD'!D21</f>
        <v>21500</v>
      </c>
      <c r="V21" s="46"/>
      <c r="W21" s="152">
        <f>ROUND(G21,-2)+ROUND(S21,-2)+ROUND(P21,-2)-ROUND(C21,-2)</f>
        <v>-304100</v>
      </c>
      <c r="X21" s="155"/>
      <c r="Y21" s="152">
        <f>ROUND(H21,-2)+ROUND(T21,-2)+ROUND(Q21,-2)-ROUND(D21,-2)</f>
        <v>-60200</v>
      </c>
      <c r="Z21" s="32" t="e">
        <f>ROUND(H21,-3)+ROUND(T21,-3)+ROUND(Q21,-3)-ROUND(#REF!,-3)</f>
        <v>#REF!</v>
      </c>
      <c r="AA21" s="46"/>
      <c r="AC21" s="32">
        <f t="shared" ref="AC21:AC22" si="6">P21-J21-M21</f>
        <v>0</v>
      </c>
      <c r="AD21" s="155"/>
      <c r="AE21" s="32">
        <f t="shared" ref="AE21:AE22" si="7">Q21-K21-N21</f>
        <v>0</v>
      </c>
      <c r="AF21" s="32" t="e">
        <f>ROUND(N21,-3)+ROUND(Z21,-3)+ROUND(W21,-3)-ROUND(#REF!,-3)</f>
        <v>#REF!</v>
      </c>
      <c r="AG21" s="46"/>
    </row>
    <row r="22" spans="2:33">
      <c r="B22" s="237" t="s">
        <v>12</v>
      </c>
      <c r="C22" s="241">
        <f>'Group PH'!C37</f>
        <v>325631</v>
      </c>
      <c r="D22" s="241">
        <f>'Group PH'!D37</f>
        <v>295131.09335281386</v>
      </c>
      <c r="E22" s="29"/>
      <c r="F22" s="29"/>
      <c r="G22" s="241">
        <f>'Barclays UK YTD'!C24</f>
        <v>74900.809200652569</v>
      </c>
      <c r="H22" s="241">
        <f>'Barclays UK YTD'!D24</f>
        <v>75200</v>
      </c>
      <c r="I22" s="31"/>
      <c r="J22" s="31">
        <f>'Barclays International YTD'!C84</f>
        <v>171452.98988368199</v>
      </c>
      <c r="K22" s="31">
        <f>'Barclays International YTD'!D84</f>
        <v>170900</v>
      </c>
      <c r="L22" s="31"/>
      <c r="M22" s="31">
        <f>'Barclays International YTD'!C118</f>
        <v>37690.309913056321</v>
      </c>
      <c r="N22" s="31">
        <f>'Barclays International YTD'!D118</f>
        <v>39800</v>
      </c>
      <c r="O22" s="31"/>
      <c r="P22" s="241">
        <f>'Barclays International YTD'!C31</f>
        <v>209243.29979673817</v>
      </c>
      <c r="Q22" s="241">
        <f>'Barclays International YTD'!D31</f>
        <v>210741.00000000006</v>
      </c>
      <c r="R22" s="31"/>
      <c r="S22" s="31">
        <f>'Head Office YTD'!C22</f>
        <v>10986.984355423112</v>
      </c>
      <c r="T22" s="31">
        <f>'Head Office YTD'!D22</f>
        <v>26000</v>
      </c>
      <c r="V22" s="46"/>
      <c r="W22" s="152">
        <f>ROUND(G22,-2)+ROUND(S22,-2)+ROUND(P22,-2)-ROUND(C22,-2)</f>
        <v>-30500</v>
      </c>
      <c r="X22" s="155"/>
      <c r="Y22" s="152">
        <f>ROUND(H22,-2)+ROUND(T22,-2)+ROUND(Q22,-2)-ROUND(D22,-2)</f>
        <v>16800</v>
      </c>
      <c r="Z22" s="32"/>
      <c r="AA22" s="46"/>
      <c r="AC22" s="32">
        <f t="shared" si="6"/>
        <v>99.999999999854481</v>
      </c>
      <c r="AD22" s="155"/>
      <c r="AE22" s="197">
        <f t="shared" si="7"/>
        <v>41.000000000058208</v>
      </c>
      <c r="AF22" s="32"/>
      <c r="AG22" s="46"/>
    </row>
    <row r="23" spans="2:33">
      <c r="B23" s="237" t="s">
        <v>95</v>
      </c>
      <c r="C23" s="241" t="e">
        <f>'Group PH'!#REF!</f>
        <v>#REF!</v>
      </c>
      <c r="D23" s="241" t="e">
        <f>'Group PH'!#REF!</f>
        <v>#REF!</v>
      </c>
      <c r="E23" s="29"/>
      <c r="F23" s="29"/>
      <c r="G23" s="241"/>
      <c r="H23" s="246"/>
      <c r="I23" s="31"/>
      <c r="J23" s="31"/>
      <c r="K23" s="31"/>
      <c r="L23" s="31"/>
      <c r="M23" s="31"/>
      <c r="N23" s="31"/>
      <c r="O23" s="31"/>
      <c r="P23" s="241"/>
      <c r="Q23" s="246"/>
      <c r="R23" s="31"/>
      <c r="S23" s="31"/>
      <c r="T23" s="31"/>
      <c r="V23" s="46"/>
      <c r="W23" s="46"/>
      <c r="X23" s="46"/>
      <c r="Y23" s="46"/>
      <c r="Z23" s="32" t="e">
        <f>ROUND(H23,-3)+ROUND(T23,-3)+ROUND(Q23,-3)-ROUND(#REF!,-3)</f>
        <v>#REF!</v>
      </c>
      <c r="AA23" s="46"/>
      <c r="AC23" s="46"/>
      <c r="AD23" s="46"/>
      <c r="AE23" s="46"/>
      <c r="AF23" s="32" t="e">
        <f>ROUND(N23,-3)+ROUND(Z23,-3)+ROUND(W23,-3)-ROUND(#REF!,-3)</f>
        <v>#REF!</v>
      </c>
      <c r="AG23" s="46"/>
    </row>
    <row r="24" spans="2:33">
      <c r="B24" s="237"/>
      <c r="C24" s="40"/>
      <c r="D24" s="40"/>
      <c r="E24" s="40"/>
      <c r="G24" s="244"/>
      <c r="H24" s="245"/>
      <c r="I24" s="236"/>
      <c r="J24" s="486"/>
      <c r="K24" s="486"/>
      <c r="L24" s="486"/>
      <c r="M24" s="486"/>
      <c r="N24" s="486"/>
      <c r="O24" s="486"/>
      <c r="P24" s="236"/>
      <c r="Q24" s="236"/>
      <c r="R24" s="236"/>
      <c r="S24" s="236"/>
      <c r="T24" s="236"/>
      <c r="V24" s="46"/>
      <c r="W24" s="46"/>
      <c r="X24" s="46"/>
      <c r="Y24" s="46"/>
      <c r="Z24" s="46"/>
      <c r="AA24" s="46"/>
      <c r="AC24" s="46"/>
      <c r="AD24" s="46"/>
      <c r="AE24" s="46"/>
      <c r="AF24" s="46"/>
      <c r="AG24" s="46"/>
    </row>
    <row r="25" spans="2:33">
      <c r="B25" s="237"/>
      <c r="C25" s="29"/>
      <c r="D25" s="29"/>
      <c r="E25" s="29"/>
      <c r="F25" s="29"/>
      <c r="G25" s="2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V25" s="46"/>
      <c r="W25" s="46"/>
      <c r="X25" s="46"/>
      <c r="Y25" s="46"/>
      <c r="Z25" s="46"/>
      <c r="AA25" s="46"/>
      <c r="AC25" s="46"/>
      <c r="AD25" s="46"/>
      <c r="AE25" s="46"/>
      <c r="AF25" s="46"/>
      <c r="AG25" s="46"/>
    </row>
    <row r="29" spans="2:33">
      <c r="B29" s="248" t="s">
        <v>93</v>
      </c>
    </row>
    <row r="31" spans="2:33">
      <c r="B31" s="41" t="e">
        <f>CQtr&amp;" YTD"</f>
        <v>#REF!</v>
      </c>
      <c r="C31" s="1617" t="s">
        <v>18</v>
      </c>
      <c r="D31" s="1617"/>
      <c r="E31" s="39"/>
      <c r="F31" s="39"/>
      <c r="G31" s="1617" t="s">
        <v>140</v>
      </c>
      <c r="H31" s="1617"/>
      <c r="I31" s="238"/>
      <c r="J31" s="1617" t="s">
        <v>68</v>
      </c>
      <c r="K31" s="1617"/>
      <c r="L31" s="238"/>
      <c r="M31" s="1617" t="s">
        <v>69</v>
      </c>
      <c r="N31" s="1617"/>
      <c r="O31" s="238"/>
      <c r="P31" s="1618" t="s">
        <v>30</v>
      </c>
      <c r="Q31" s="1618"/>
      <c r="R31" s="239"/>
      <c r="S31" s="1619" t="s">
        <v>19</v>
      </c>
      <c r="T31" s="1619"/>
      <c r="V31" s="46"/>
      <c r="W31" s="1616" t="s">
        <v>20</v>
      </c>
      <c r="X31" s="1616"/>
      <c r="Y31" s="1616"/>
      <c r="Z31" s="47" t="s">
        <v>21</v>
      </c>
      <c r="AA31" s="46"/>
      <c r="AC31" s="1616" t="s">
        <v>58</v>
      </c>
      <c r="AD31" s="1616"/>
      <c r="AE31" s="1616"/>
      <c r="AF31" s="47" t="s">
        <v>21</v>
      </c>
      <c r="AG31" s="46"/>
    </row>
    <row r="32" spans="2:33">
      <c r="B32" s="41"/>
      <c r="C32" s="239" t="e">
        <f>CQtr&amp;" YTD"</f>
        <v>#REF!</v>
      </c>
      <c r="D32" s="239" t="e">
        <f>PPPPQtr&amp;" YTD"</f>
        <v>#REF!</v>
      </c>
      <c r="E32" s="39"/>
      <c r="F32" s="39"/>
      <c r="G32" s="239" t="e">
        <f>CQtr&amp;" YTD"</f>
        <v>#REF!</v>
      </c>
      <c r="H32" s="239" t="e">
        <f>PPPPQtr&amp;" YTD"</f>
        <v>#REF!</v>
      </c>
      <c r="I32" s="39"/>
      <c r="J32" s="239" t="e">
        <f>CQtr&amp;" YTD"</f>
        <v>#REF!</v>
      </c>
      <c r="K32" s="239" t="e">
        <f>PPPPQtr&amp;" YTD"</f>
        <v>#REF!</v>
      </c>
      <c r="L32" s="39"/>
      <c r="M32" s="239" t="e">
        <f>CQtr&amp;" YTD"</f>
        <v>#REF!</v>
      </c>
      <c r="N32" s="239" t="e">
        <f>PPPPQtr&amp;" YTD"</f>
        <v>#REF!</v>
      </c>
      <c r="O32" s="39"/>
      <c r="P32" s="239" t="e">
        <f>CQtr&amp;" YTD"</f>
        <v>#REF!</v>
      </c>
      <c r="Q32" s="239" t="e">
        <f>PPPPQtr&amp;" YTD"</f>
        <v>#REF!</v>
      </c>
      <c r="R32" s="39"/>
      <c r="S32" s="239" t="e">
        <f>CQtr&amp;" YTD"</f>
        <v>#REF!</v>
      </c>
      <c r="T32" s="239" t="e">
        <f>PPPPQtr&amp;" YTD"</f>
        <v>#REF!</v>
      </c>
      <c r="V32" s="46"/>
      <c r="W32" s="247" t="e">
        <f>CQtr&amp;" YTD"</f>
        <v>#REF!</v>
      </c>
      <c r="X32" s="46"/>
      <c r="Y32" s="247" t="e">
        <f>PPPPQtr&amp;" YTD"</f>
        <v>#REF!</v>
      </c>
      <c r="Z32" s="47"/>
      <c r="AA32" s="46"/>
      <c r="AC32" s="247"/>
      <c r="AD32" s="46"/>
      <c r="AE32" s="247"/>
      <c r="AF32" s="47"/>
      <c r="AG32" s="46"/>
    </row>
    <row r="33" spans="2:33">
      <c r="B33" s="237" t="s">
        <v>89</v>
      </c>
      <c r="C33" s="240">
        <f>ROUND('Group Qrtly'!C6,0)+ROUND('Group Qrtly'!E6,0)+ROUND('Group Qrtly'!F6,0)+ROUND('Group Qrtly'!G6,0)</f>
        <v>22663</v>
      </c>
      <c r="D33" s="240">
        <f>ROUND('Group Qrtly'!H6,0)+ROUND('Group Qrtly'!J6,0)+ROUND('Group Qrtly'!K6,0)+ROUND('Group Qrtly'!L6,0)</f>
        <v>21030</v>
      </c>
      <c r="E33" s="40"/>
      <c r="F33" s="40"/>
      <c r="G33" s="240">
        <f>ROUND('Barclays UK Qrtly'!C7,0)+ROUND('Barclays UK Qrtly'!E7,0)+ROUND('Barclays UK Qrtly'!F7,0)+ROUND('Barclays UK Qrtly'!G7,0)</f>
        <v>7280</v>
      </c>
      <c r="H33" s="240">
        <f>ROUND('Barclays UK Qrtly'!H7,0)+ROUND('Barclays UK Qrtly'!J7,0)+ROUND('Barclays UK Qrtly'!K7,0)+ROUND('Barclays UK Qrtly'!L7,0)</f>
        <v>7372</v>
      </c>
      <c r="I33" s="65"/>
      <c r="J33" s="65">
        <f>ROUND('Barclays International Qrtly'!C64,0)+ROUND('Barclays International Qrtly'!E64,0)+ROUND('Barclays International Qrtly'!F64,0)+ROUND('Barclays International Qrtly'!G64,0)</f>
        <v>11343</v>
      </c>
      <c r="K33" s="65">
        <f>ROUND('Barclays International Qrtly'!H64,0)+ROUND('Barclays International Qrtly'!J64,0)+ROUND('Barclays International Qrtly'!K64,0)+ROUND('Barclays International Qrtly'!L64,0)</f>
        <v>9471</v>
      </c>
      <c r="L33" s="65"/>
      <c r="M33" s="65">
        <f>ROUND('Barclays International Qrtly'!C105,0)+ROUND('Barclays International Qrtly'!E105,0)+ROUND('Barclays International Qrtly'!F105,0)+ROUND('Barclays International Qrtly'!G105,0)</f>
        <v>4406</v>
      </c>
      <c r="N33" s="65">
        <f>ROUND('Barclays International Qrtly'!H105,0)+ROUND('Barclays International Qrtly'!J105,0)+ROUND('Barclays International Qrtly'!K105,0)+ROUND('Barclays International Qrtly'!L105,0)</f>
        <v>4317</v>
      </c>
      <c r="O33" s="65"/>
      <c r="P33" s="240">
        <f>ROUND('Barclays International Qrtly'!C8,0)+ROUND('Barclays International Qrtly'!E8,0)+ROUND('Barclays International Qrtly'!F8,0)+ROUND('Barclays International Qrtly'!G8,0)</f>
        <v>15749</v>
      </c>
      <c r="Q33" s="240">
        <f>ROUND('Barclays International Qrtly'!H8,0)+ROUND('Barclays International Qrtly'!J8,0)+ROUND('Barclays International Qrtly'!K8,0)+ROUND('Barclays International Qrtly'!L8,0)</f>
        <v>13788</v>
      </c>
      <c r="R33" s="65"/>
      <c r="S33" s="65">
        <f>ROUND('Head Office Qrtly'!C7,0)+ROUND('Head Office Qrtly'!E7,0)+ROUND('Head Office Qrtly'!F7,0)+ROUND('Head Office Qrtly'!G7,0)</f>
        <v>-366</v>
      </c>
      <c r="T33" s="65">
        <f>ROUND('Head Office Qrtly'!H7,0)+ROUND('Head Office Qrtly'!J7,0)+ROUND('Head Office Qrtly'!K7,0)+ROUND('Head Office Qrtly'!L7,0)</f>
        <v>-130</v>
      </c>
      <c r="V33" s="46"/>
      <c r="W33" s="32">
        <f>ROUND(G33,0)+ROUND(S33,0)+ROUND(P33,0)-ROUND(C33,0)</f>
        <v>0</v>
      </c>
      <c r="X33" s="38"/>
      <c r="Y33" s="32">
        <f t="shared" ref="Y33:Y39" si="8">ROUND(H33,0)+ROUND(T33,0)+ROUND(Q33,0)-ROUND(D33,0)</f>
        <v>0</v>
      </c>
      <c r="Z33" s="32" t="e">
        <f>ROUND(H33,0)+ROUND(T33,0)+ROUND(Q33,0)-ROUND(#REF!,0)</f>
        <v>#REF!</v>
      </c>
      <c r="AA33" s="46"/>
      <c r="AC33" s="32">
        <f t="shared" ref="AC33:AC42" si="9">P33-J33-M33</f>
        <v>0</v>
      </c>
      <c r="AD33" s="38"/>
      <c r="AE33" s="32">
        <f t="shared" ref="AE33:AE42" si="10">Q33-K33-N33</f>
        <v>0</v>
      </c>
      <c r="AF33" s="32" t="e">
        <f>ROUND(N33,0)+ROUND(Z33,0)+ROUND(W33,0)-ROUND(#REF!,0)</f>
        <v>#REF!</v>
      </c>
      <c r="AG33" s="46"/>
    </row>
    <row r="34" spans="2:33">
      <c r="B34" s="237" t="s">
        <v>16</v>
      </c>
      <c r="C34" s="240">
        <f>ROUND('Group Qrtly'!C7,0)+ROUND('Group Qrtly'!E7,0)+ROUND('Group Qrtly'!F7,0)+ROUND('Group Qrtly'!G7,0)</f>
        <v>-3579</v>
      </c>
      <c r="D34" s="240">
        <f>ROUND('Group Qrtly'!H7,0)+ROUND('Group Qrtly'!J7,0)+ROUND('Group Qrtly'!K7,0)+ROUND('Group Qrtly'!L7,0)</f>
        <v>-1628</v>
      </c>
      <c r="E34" s="40"/>
      <c r="F34" s="40"/>
      <c r="G34" s="240">
        <f>ROUND('Barclays UK Qrtly'!C8,0)+ROUND('Barclays UK Qrtly'!E8,0)+ROUND('Barclays UK Qrtly'!F8,0)+ROUND('Barclays UK Qrtly'!G8,0)</f>
        <v>-1002</v>
      </c>
      <c r="H34" s="240">
        <f>ROUND('Barclays UK Qrtly'!H8,0)+ROUND('Barclays UK Qrtly'!J8,0)+ROUND('Barclays UK Qrtly'!K8,0)+ROUND('Barclays UK Qrtly'!L8,0)</f>
        <v>-816</v>
      </c>
      <c r="I34" s="65"/>
      <c r="J34" s="65">
        <f>ROUND('Barclays International Qrtly'!C65,0)+ROUND('Barclays International Qrtly'!E65,0)+ROUND('Barclays International Qrtly'!F65,0)+ROUND('Barclays International Qrtly'!G65,0)</f>
        <v>-829</v>
      </c>
      <c r="K34" s="65">
        <f>ROUND('Barclays International Qrtly'!H65,0)+ROUND('Barclays International Qrtly'!J65,0)+ROUND('Barclays International Qrtly'!K65,0)+ROUND('Barclays International Qrtly'!L65,0)</f>
        <v>-61</v>
      </c>
      <c r="L34" s="65"/>
      <c r="M34" s="65">
        <f>ROUND('Barclays International Qrtly'!C106,0)+ROUND('Barclays International Qrtly'!E106,0)+ROUND('Barclays International Qrtly'!F106,0)+ROUND('Barclays International Qrtly'!G106,0)</f>
        <v>-1708</v>
      </c>
      <c r="N34" s="65">
        <f>ROUND('Barclays International Qrtly'!H106,0)+ROUND('Barclays International Qrtly'!J106,0)+ROUND('Barclays International Qrtly'!K106,0)+ROUND('Barclays International Qrtly'!L106,0)</f>
        <v>-749</v>
      </c>
      <c r="O34" s="65"/>
      <c r="P34" s="240">
        <f>ROUND('Barclays International Qrtly'!C9,0)+ROUND('Barclays International Qrtly'!E9,0)+ROUND('Barclays International Qrtly'!F9,0)+ROUND('Barclays International Qrtly'!G9,0)</f>
        <v>-2537</v>
      </c>
      <c r="Q34" s="240">
        <f>ROUND('Barclays International Qrtly'!H9,0)+ROUND('Barclays International Qrtly'!J9,0)+ROUND('Barclays International Qrtly'!K9,0)+ROUND('Barclays International Qrtly'!L9,0)</f>
        <v>-810</v>
      </c>
      <c r="R34" s="65"/>
      <c r="S34" s="65">
        <f>ROUND('Head Office Qrtly'!C8,0)+ROUND('Head Office Qrtly'!E8,0)+ROUND('Head Office Qrtly'!F8,0)+ROUND('Head Office Qrtly'!G8,0)</f>
        <v>-40</v>
      </c>
      <c r="T34" s="65">
        <f>ROUND('Head Office Qrtly'!H8,0)+ROUND('Head Office Qrtly'!J8,0)+ROUND('Head Office Qrtly'!K8,0)+ROUND('Head Office Qrtly'!L8,0)</f>
        <v>-2</v>
      </c>
      <c r="V34" s="46"/>
      <c r="W34" s="32">
        <f t="shared" ref="W34:W39" si="11">ROUND(G34,0)+ROUND(S34,0)+ROUND(P34,0)-ROUND(C34,0)</f>
        <v>0</v>
      </c>
      <c r="X34" s="38"/>
      <c r="Y34" s="32">
        <f t="shared" si="8"/>
        <v>0</v>
      </c>
      <c r="Z34" s="32" t="e">
        <f>ROUND(H34,0)+ROUND(T34,0)+ROUND(Q34,0)-ROUND(#REF!,0)</f>
        <v>#REF!</v>
      </c>
      <c r="AA34" s="46"/>
      <c r="AC34" s="32">
        <f t="shared" si="9"/>
        <v>0</v>
      </c>
      <c r="AD34" s="38"/>
      <c r="AE34" s="32">
        <f t="shared" si="10"/>
        <v>0</v>
      </c>
      <c r="AF34" s="32" t="e">
        <f>ROUND(N34,0)+ROUND(Z34,0)+ROUND(W34,0)-ROUND(#REF!,0)</f>
        <v>#REF!</v>
      </c>
      <c r="AG34" s="46"/>
    </row>
    <row r="35" spans="2:33">
      <c r="B35" s="237" t="s">
        <v>17</v>
      </c>
      <c r="C35" s="240">
        <f>ROUND('Group Qrtly'!C8,0)+ROUND('Group Qrtly'!E8,0)+ROUND('Group Qrtly'!F8,0)+ROUND('Group Qrtly'!G8,0)</f>
        <v>19084</v>
      </c>
      <c r="D35" s="240">
        <f>ROUND('Group Qrtly'!H8,0)+ROUND('Group Qrtly'!J8,0)+ROUND('Group Qrtly'!K8,0)+ROUND('Group Qrtly'!L8,0)</f>
        <v>19402</v>
      </c>
      <c r="E35" s="40"/>
      <c r="F35" s="40"/>
      <c r="G35" s="240">
        <f>ROUND('Barclays UK Qrtly'!C9,0)+ROUND('Barclays UK Qrtly'!E9,0)+ROUND('Barclays UK Qrtly'!F9,0)+ROUND('Barclays UK Qrtly'!G9,0)</f>
        <v>6278</v>
      </c>
      <c r="H35" s="240">
        <f>ROUND('Barclays UK Qrtly'!H9,0)+ROUND('Barclays UK Qrtly'!J9,0)+ROUND('Barclays UK Qrtly'!K9,0)+ROUND('Barclays UK Qrtly'!L9,0)</f>
        <v>6556</v>
      </c>
      <c r="I35" s="65"/>
      <c r="J35" s="65">
        <f>ROUND('Barclays International Qrtly'!C66,0)+ROUND('Barclays International Qrtly'!E66,0)+ROUND('Barclays International Qrtly'!F66,0)+ROUND('Barclays International Qrtly'!G66,0)</f>
        <v>10514</v>
      </c>
      <c r="K35" s="65">
        <f>ROUND('Barclays International Qrtly'!H66,0)+ROUND('Barclays International Qrtly'!J66,0)+ROUND('Barclays International Qrtly'!K66,0)+ROUND('Barclays International Qrtly'!L66,0)</f>
        <v>9410</v>
      </c>
      <c r="L35" s="65"/>
      <c r="M35" s="65">
        <f>ROUND('Barclays International Qrtly'!C107,0)+ROUND('Barclays International Qrtly'!E107,0)+ROUND('Barclays International Qrtly'!F107,0)+ROUND('Barclays International Qrtly'!G107,0)</f>
        <v>2698</v>
      </c>
      <c r="N35" s="65">
        <f>ROUND('Barclays International Qrtly'!H107,0)+ROUND('Barclays International Qrtly'!J107,0)+ROUND('Barclays International Qrtly'!K107,0)+ROUND('Barclays International Qrtly'!L107,0)</f>
        <v>3568</v>
      </c>
      <c r="O35" s="65"/>
      <c r="P35" s="240">
        <f>ROUND('Barclays International Qrtly'!C10,0)+ROUND('Barclays International Qrtly'!E10,0)+ROUND('Barclays International Qrtly'!F10,0)+ROUND('Barclays International Qrtly'!G10,0)</f>
        <v>13212</v>
      </c>
      <c r="Q35" s="240">
        <f>ROUND('Barclays International Qrtly'!H10,0)+ROUND('Barclays International Qrtly'!J10,0)+ROUND('Barclays International Qrtly'!K10,0)+ROUND('Barclays International Qrtly'!L10,0)</f>
        <v>12978</v>
      </c>
      <c r="R35" s="65"/>
      <c r="S35" s="65">
        <f>ROUND('Head Office Qrtly'!C9,0)+ROUND('Head Office Qrtly'!E9,0)+ROUND('Head Office Qrtly'!F9,0)+ROUND('Head Office Qrtly'!G9,0)</f>
        <v>-406</v>
      </c>
      <c r="T35" s="65">
        <f>ROUND('Head Office Qrtly'!H9,0)+ROUND('Head Office Qrtly'!J9,0)+ROUND('Head Office Qrtly'!K9,0)+ROUND('Head Office Qrtly'!L9,0)</f>
        <v>-132</v>
      </c>
      <c r="V35" s="46"/>
      <c r="W35" s="32">
        <f t="shared" si="11"/>
        <v>0</v>
      </c>
      <c r="X35" s="38"/>
      <c r="Y35" s="32">
        <f t="shared" si="8"/>
        <v>0</v>
      </c>
      <c r="Z35" s="32" t="e">
        <f>ROUND(H35,0)+ROUND(T35,0)+ROUND(Q35,0)-ROUND(#REF!,0)</f>
        <v>#REF!</v>
      </c>
      <c r="AA35" s="46"/>
      <c r="AC35" s="32">
        <f t="shared" si="9"/>
        <v>0</v>
      </c>
      <c r="AD35" s="38"/>
      <c r="AE35" s="32">
        <f t="shared" si="10"/>
        <v>0</v>
      </c>
      <c r="AF35" s="32" t="e">
        <f>ROUND(N35,0)+ROUND(Z35,0)+ROUND(W35,0)-ROUND(#REF!,0)</f>
        <v>#REF!</v>
      </c>
      <c r="AG35" s="46"/>
    </row>
    <row r="36" spans="2:33">
      <c r="B36" s="185" t="s">
        <v>96</v>
      </c>
      <c r="C36" s="240">
        <f>ROUND('Group Qrtly'!C9,0)+ROUND('Group Qrtly'!E9,0)+ROUND('Group Qrtly'!F9,0)+ROUND('Group Qrtly'!G9,0)</f>
        <v>-13355</v>
      </c>
      <c r="D36" s="240">
        <f>ROUND('Group Qrtly'!H9,0)+ROUND('Group Qrtly'!J9,0)+ROUND('Group Qrtly'!K9,0)+ROUND('Group Qrtly'!L9,0)</f>
        <v>-13520</v>
      </c>
      <c r="E36" s="40"/>
      <c r="F36" s="40"/>
      <c r="G36" s="240">
        <f>ROUND('Barclays UK Qrtly'!C10,0)+ROUND('Barclays UK Qrtly'!E10,0)+ROUND('Barclays UK Qrtly'!F10,0)+ROUND('Barclays UK Qrtly'!G10,0)</f>
        <v>-4020</v>
      </c>
      <c r="H36" s="240">
        <f>ROUND('Barclays UK Qrtly'!H10,0)+ROUND('Barclays UK Qrtly'!J10,0)+ROUND('Barclays UK Qrtly'!K10,0)+ROUND('Barclays UK Qrtly'!L10,0)</f>
        <v>-4069</v>
      </c>
      <c r="I36" s="65"/>
      <c r="J36" s="65">
        <f>ROUND('Barclays International Qrtly'!C67,0)+ROUND('Barclays International Qrtly'!E67,0)+ROUND('Barclays International Qrtly'!F67,0)+ROUND('Barclays International Qrtly'!G67,0)</f>
        <v>-6953</v>
      </c>
      <c r="K36" s="65">
        <f>ROUND('Barclays International Qrtly'!H67,0)+ROUND('Barclays International Qrtly'!J67,0)+ROUND('Barclays International Qrtly'!K67,0)+ROUND('Barclays International Qrtly'!L67,0)</f>
        <v>-6939</v>
      </c>
      <c r="L36" s="65"/>
      <c r="M36" s="65">
        <f>ROUND('Barclays International Qrtly'!C108,0)+ROUND('Barclays International Qrtly'!E108,0)+ROUND('Barclays International Qrtly'!F108,0)+ROUND('Barclays International Qrtly'!G108,0)</f>
        <v>-2223</v>
      </c>
      <c r="N36" s="65">
        <f>ROUND('Barclays International Qrtly'!H108,0)+ROUND('Barclays International Qrtly'!J108,0)+ROUND('Barclays International Qrtly'!K108,0)+ROUND('Barclays International Qrtly'!L108,0)</f>
        <v>-2291</v>
      </c>
      <c r="O36" s="65"/>
      <c r="P36" s="240">
        <f>ROUND('Barclays International Qrtly'!C11,0)+ROUND('Barclays International Qrtly'!E11,0)+ROUND('Barclays International Qrtly'!F11,0)+ROUND('Barclays International Qrtly'!G11,0)</f>
        <v>-9176</v>
      </c>
      <c r="Q36" s="240">
        <f>ROUND('Barclays International Qrtly'!H11,0)+ROUND('Barclays International Qrtly'!J11,0)+ROUND('Barclays International Qrtly'!K11,0)+ROUND('Barclays International Qrtly'!L11,0)</f>
        <v>-9230</v>
      </c>
      <c r="R36" s="65"/>
      <c r="S36" s="65">
        <f>ROUND('Head Office Qrtly'!C10,0)+ROUND('Head Office Qrtly'!E10,0)+ROUND('Head Office Qrtly'!F10,0)+ROUND('Head Office Qrtly'!G10,0)</f>
        <v>-159</v>
      </c>
      <c r="T36" s="65">
        <f>ROUND('Head Office Qrtly'!H10,0)+ROUND('Head Office Qrtly'!J10,0)+ROUND('Head Office Qrtly'!K10,0)+ROUND('Head Office Qrtly'!L10,0)</f>
        <v>-221</v>
      </c>
      <c r="V36" s="46"/>
      <c r="W36" s="32">
        <f>ROUND(G36,0)+ROUND(S36,0)+ROUND(P36,0)-ROUND(C36,0)</f>
        <v>0</v>
      </c>
      <c r="X36" s="38"/>
      <c r="Y36" s="32">
        <f t="shared" si="8"/>
        <v>0</v>
      </c>
      <c r="Z36" s="32" t="e">
        <f>ROUND(H36,0)+ROUND(T36,0)+ROUND(Q36,0)-ROUND(#REF!,0)</f>
        <v>#REF!</v>
      </c>
      <c r="AA36" s="46"/>
      <c r="AC36" s="32">
        <f t="shared" si="9"/>
        <v>0</v>
      </c>
      <c r="AD36" s="38"/>
      <c r="AE36" s="32">
        <f t="shared" si="10"/>
        <v>0</v>
      </c>
      <c r="AF36" s="32" t="e">
        <f>ROUND(N36,0)+ROUND(Z36,0)+ROUND(W36,0)-ROUND(#REF!,0)</f>
        <v>#REF!</v>
      </c>
      <c r="AG36" s="46"/>
    </row>
    <row r="37" spans="2:33" s="695" customFormat="1">
      <c r="B37" s="732" t="s">
        <v>166</v>
      </c>
      <c r="C37" s="240">
        <f>ROUND('Group Qrtly'!C10,0)+ROUND('Group Qrtly'!E10,0)+ROUND('Group Qrtly'!F10,0)+ROUND('Group Qrtly'!G10,0)</f>
        <v>-226</v>
      </c>
      <c r="D37" s="240">
        <f>ROUND('Group Qrtly'!H10,0)+ROUND('Group Qrtly'!J10,0)+ROUND('Group Qrtly'!K10,0)+ROUND('Group Qrtly'!L10,0)</f>
        <v>-269</v>
      </c>
      <c r="E37" s="40"/>
      <c r="F37" s="40"/>
      <c r="G37" s="240">
        <f>ROUND('Barclays UK Qrtly'!C11,0)+ROUND('Barclays UK Qrtly'!E11,0)+ROUND('Barclays UK Qrtly'!F11,0)+ROUND('Barclays UK Qrtly'!G11,0)</f>
        <v>-41</v>
      </c>
      <c r="H37" s="240">
        <f>ROUND('Barclays UK Qrtly'!H11,0)+ROUND('Barclays UK Qrtly'!J11,0)+ROUND('Barclays UK Qrtly'!K11,0)+ROUND('Barclays UK Qrtly'!L11,0)</f>
        <v>-46</v>
      </c>
      <c r="I37" s="65"/>
      <c r="J37" s="65">
        <f>ROUND('Barclays International Qrtly'!C68,0)+ROUND('Barclays International Qrtly'!E68,0)+ROUND('Barclays International Qrtly'!F68,0)+ROUND('Barclays International Qrtly'!G68,0)</f>
        <v>-156</v>
      </c>
      <c r="K37" s="65">
        <f>ROUND('Barclays International Qrtly'!H68,0)+ROUND('Barclays International Qrtly'!J68,0)+ROUND('Barclays International Qrtly'!K68,0)+ROUND('Barclays International Qrtly'!L68,0)</f>
        <v>-188</v>
      </c>
      <c r="L37" s="65"/>
      <c r="M37" s="65">
        <f>ROUND('Barclays International Qrtly'!C109,0)+ROUND('Barclays International Qrtly'!E109,0)+ROUND('Barclays International Qrtly'!F109,0)+ROUND('Barclays International Qrtly'!G109,0)</f>
        <v>-18</v>
      </c>
      <c r="N37" s="65">
        <f>ROUND('Barclays International Qrtly'!H109,0)+ROUND('Barclays International Qrtly'!J109,0)+ROUND('Barclays International Qrtly'!K109,0)+ROUND('Barclays International Qrtly'!L109,0)</f>
        <v>-22</v>
      </c>
      <c r="O37" s="65"/>
      <c r="P37" s="240">
        <f>ROUND('Barclays International Qrtly'!C12,0)+ROUND('Barclays International Qrtly'!E12,0)+ROUND('Barclays International Qrtly'!F12,0)+ROUND('Barclays International Qrtly'!G12,0)</f>
        <v>-174</v>
      </c>
      <c r="Q37" s="240">
        <f>ROUND('Barclays International Qrtly'!H12,0)+ROUND('Barclays International Qrtly'!J12,0)+ROUND('Barclays International Qrtly'!K12,0)+ROUND('Barclays International Qrtly'!L12,0)</f>
        <v>-210</v>
      </c>
      <c r="R37" s="65"/>
      <c r="S37" s="65">
        <f>ROUND('Head Office Qrtly'!C11,0)+ROUND('Head Office Qrtly'!E11,0)+ROUND('Head Office Qrtly'!F11,0)+ROUND('Head Office Qrtly'!G11,0)</f>
        <v>-11</v>
      </c>
      <c r="T37" s="65">
        <f>ROUND('Head Office Qrtly'!H11,0)+ROUND('Head Office Qrtly'!J11,0)+ROUND('Head Office Qrtly'!K11,0)+ROUND('Head Office Qrtly'!L11,0)</f>
        <v>-13</v>
      </c>
      <c r="V37" s="46"/>
      <c r="W37" s="32">
        <f>ROUND(G37,0)+ROUND(S37,0)+ROUND(P37,0)-ROUND(C37,0)</f>
        <v>0</v>
      </c>
      <c r="X37" s="38"/>
      <c r="Y37" s="32"/>
      <c r="Z37" s="32"/>
      <c r="AA37" s="46"/>
      <c r="AC37" s="32">
        <f t="shared" si="9"/>
        <v>0</v>
      </c>
      <c r="AD37" s="38"/>
      <c r="AE37" s="32">
        <f t="shared" si="10"/>
        <v>0</v>
      </c>
      <c r="AF37" s="32"/>
      <c r="AG37" s="46"/>
    </row>
    <row r="38" spans="2:33">
      <c r="B38" s="237" t="s">
        <v>4</v>
      </c>
      <c r="C38" s="240">
        <f>ROUND('Group Qrtly'!C13,0)+ROUND('Group Qrtly'!E13,0)+ROUND('Group Qrtly'!F13,0)+ROUND('Group Qrtly'!G13,0)</f>
        <v>-1798</v>
      </c>
      <c r="D38" s="240">
        <f>ROUND('Group Qrtly'!H13,0)+ROUND('Group Qrtly'!J13,0)+ROUND('Group Qrtly'!K13,0)+ROUND('Group Qrtly'!L13,0)</f>
        <v>-307</v>
      </c>
      <c r="E38" s="40"/>
      <c r="F38" s="40"/>
      <c r="G38" s="240">
        <f>ROUND('Barclays UK Qrtly'!C13,0)+ROUND('Barclays UK Qrtly'!E13,0)+ROUND('Barclays UK Qrtly'!F13,0)+ROUND('Barclays UK Qrtly'!G13,0)</f>
        <v>-1584</v>
      </c>
      <c r="H38" s="240">
        <f>ROUND('Barclays UK Qrtly'!H13,0)+ROUND('Barclays UK Qrtly'!J13,0)+ROUND('Barclays UK Qrtly'!K13,0)+ROUND('Barclays UK Qrtly'!L13,0)</f>
        <v>-75</v>
      </c>
      <c r="I38" s="65"/>
      <c r="J38" s="65">
        <f>ROUND('Barclays International Qrtly'!C70,0)+ROUND('Barclays International Qrtly'!E70,0)+ROUND('Barclays International Qrtly'!F70,0)+ROUND('Barclays International Qrtly'!G70,0)</f>
        <v>-90</v>
      </c>
      <c r="K38" s="65" t="e">
        <f>ROUND('Barclays International Qrtly'!H70,0)+ROUND('Barclays International Qrtly'!J70,0)+ROUND('Barclays International Qrtly'!K70,0)+ROUND('Barclays International Qrtly'!L70,0)</f>
        <v>#VALUE!</v>
      </c>
      <c r="L38" s="65"/>
      <c r="M38" s="65">
        <f>ROUND('Barclays International Qrtly'!C111,0)+ROUND('Barclays International Qrtly'!E111,0)+ROUND('Barclays International Qrtly'!F111,0)+ROUND('Barclays International Qrtly'!G111,0)</f>
        <v>-7</v>
      </c>
      <c r="N38" s="65">
        <f>ROUND('Barclays International Qrtly'!H111,0)+ROUND('Barclays International Qrtly'!J111,0)+ROUND('Barclays International Qrtly'!K111,0)+ROUND('Barclays International Qrtly'!L111,0)</f>
        <v>-57</v>
      </c>
      <c r="O38" s="65"/>
      <c r="P38" s="240">
        <f>ROUND('Barclays International Qrtly'!C14,0)+ROUND('Barclays International Qrtly'!E14,0)+ROUND('Barclays International Qrtly'!F14,0)+ROUND('Barclays International Qrtly'!G14,0)</f>
        <v>-97</v>
      </c>
      <c r="Q38" s="240">
        <f>ROUND('Barclays International Qrtly'!H14,0)+ROUND('Barclays International Qrtly'!J14,0)+ROUND('Barclays International Qrtly'!K14,0)+ROUND('Barclays International Qrtly'!L14,0)</f>
        <v>-131</v>
      </c>
      <c r="R38" s="65"/>
      <c r="S38" s="65">
        <f>ROUND('Head Office Qrtly'!C14,0)+ROUND('Head Office Qrtly'!E14,0)+ROUND('Head Office Qrtly'!F14,0)+ROUND('Head Office Qrtly'!G14,0)</f>
        <v>-117</v>
      </c>
      <c r="T38" s="65">
        <f>ROUND('Head Office Qrtly'!H14,0)+ROUND('Head Office Qrtly'!J14,0)+ROUND('Head Office Qrtly'!K14,0)+ROUND('Head Office Qrtly'!L14,0)</f>
        <v>-101</v>
      </c>
      <c r="V38" s="46"/>
      <c r="W38" s="32">
        <f>ROUND(G38,0)+ROUND(S38,0)+ROUND(P38,0)-ROUND(C38,0)</f>
        <v>0</v>
      </c>
      <c r="X38" s="38"/>
      <c r="Y38" s="32">
        <f t="shared" si="8"/>
        <v>0</v>
      </c>
      <c r="Z38" s="32" t="e">
        <f>ROUND(H38,0)+ROUND(T38,0)+ROUND(Q38,0)-ROUND(#REF!,0)</f>
        <v>#REF!</v>
      </c>
      <c r="AA38" s="46"/>
      <c r="AC38" s="32">
        <f t="shared" si="9"/>
        <v>0</v>
      </c>
      <c r="AD38" s="38"/>
      <c r="AE38" s="32" t="e">
        <f t="shared" si="10"/>
        <v>#VALUE!</v>
      </c>
      <c r="AF38" s="32" t="e">
        <f>ROUND(N38,0)+ROUND(Z38,0)+ROUND(W38,0)-ROUND(#REF!,0)</f>
        <v>#REF!</v>
      </c>
      <c r="AG38" s="46"/>
    </row>
    <row r="39" spans="2:33">
      <c r="B39" s="237" t="s">
        <v>5</v>
      </c>
      <c r="C39" s="240">
        <f>ROUND('Group Qrtly'!C14,0)+ROUND('Group Qrtly'!E14,0)+ROUND('Group Qrtly'!F14,0)+ROUND('Group Qrtly'!G14,0)</f>
        <v>-15379</v>
      </c>
      <c r="D39" s="240">
        <f>ROUND('Group Qrtly'!H14,0)+ROUND('Group Qrtly'!J14,0)+ROUND('Group Qrtly'!K14,0)+ROUND('Group Qrtly'!L14,0)</f>
        <v>-14236</v>
      </c>
      <c r="E39" s="40"/>
      <c r="F39" s="40"/>
      <c r="G39" s="240">
        <f>ROUND('Barclays UK Qrtly'!C14,0)+ROUND('Barclays UK Qrtly'!E14,0)+ROUND('Barclays UK Qrtly'!F14,0)+ROUND('Barclays UK Qrtly'!G14,0)</f>
        <v>-5645</v>
      </c>
      <c r="H39" s="240">
        <f>ROUND('Barclays UK Qrtly'!H14,0)+ROUND('Barclays UK Qrtly'!J14,0)+ROUND('Barclays UK Qrtly'!K14,0)+ROUND('Barclays UK Qrtly'!L14,0)</f>
        <v>-4190</v>
      </c>
      <c r="I39" s="65"/>
      <c r="J39" s="65">
        <f>ROUND('Barclays International Qrtly'!C71,0)+ROUND('Barclays International Qrtly'!E71,0)+ROUND('Barclays International Qrtly'!F71,0)+ROUND('Barclays International Qrtly'!G71,0)</f>
        <v>-7199</v>
      </c>
      <c r="K39" s="65">
        <f>ROUND('Barclays International Qrtly'!H71,0)+ROUND('Barclays International Qrtly'!J71,0)+ROUND('Barclays International Qrtly'!K71,0)+ROUND('Barclays International Qrtly'!L71,0)</f>
        <v>-7201</v>
      </c>
      <c r="L39" s="65"/>
      <c r="M39" s="65">
        <f>ROUND('Barclays International Qrtly'!C112,0)+ROUND('Barclays International Qrtly'!E112,0)+ROUND('Barclays International Qrtly'!F112,0)+ROUND('Barclays International Qrtly'!G112,0)</f>
        <v>-2248</v>
      </c>
      <c r="N39" s="65">
        <f>ROUND('Barclays International Qrtly'!H112,0)+ROUND('Barclays International Qrtly'!J112,0)+ROUND('Barclays International Qrtly'!K112,0)+ROUND('Barclays International Qrtly'!L112,0)</f>
        <v>-2370</v>
      </c>
      <c r="O39" s="65"/>
      <c r="P39" s="240">
        <f>ROUND('Barclays International Qrtly'!C15,0)+ROUND('Barclays International Qrtly'!E15,0)+ROUND('Barclays International Qrtly'!F15,0)+ROUND('Barclays International Qrtly'!G15,0)</f>
        <v>-9447</v>
      </c>
      <c r="Q39" s="240">
        <f>ROUND('Barclays International Qrtly'!H15,0)+ROUND('Barclays International Qrtly'!J15,0)+ROUND('Barclays International Qrtly'!K15,0)+ROUND('Barclays International Qrtly'!L15,0)</f>
        <v>-9571</v>
      </c>
      <c r="R39" s="65"/>
      <c r="S39" s="65">
        <f>ROUND('Head Office Qrtly'!C15,0)+ROUND('Head Office Qrtly'!E15,0)+ROUND('Head Office Qrtly'!F15,0)+ROUND('Head Office Qrtly'!G15,0)</f>
        <v>-287</v>
      </c>
      <c r="T39" s="65">
        <f>ROUND('Head Office Qrtly'!H15,0)+ROUND('Head Office Qrtly'!J15,0)+ROUND('Head Office Qrtly'!K15,0)+ROUND('Head Office Qrtly'!L15,0)</f>
        <v>-475</v>
      </c>
      <c r="V39" s="46"/>
      <c r="W39" s="32">
        <f t="shared" si="11"/>
        <v>0</v>
      </c>
      <c r="X39" s="38"/>
      <c r="Y39" s="32">
        <f t="shared" si="8"/>
        <v>0</v>
      </c>
      <c r="Z39" s="32" t="e">
        <f>ROUND(H39,0)+ROUND(T39,0)+ROUND(Q39,0)-ROUND(#REF!,0)</f>
        <v>#REF!</v>
      </c>
      <c r="AA39" s="46"/>
      <c r="AC39" s="32">
        <f t="shared" si="9"/>
        <v>0</v>
      </c>
      <c r="AD39" s="38"/>
      <c r="AE39" s="32">
        <f t="shared" si="10"/>
        <v>0</v>
      </c>
      <c r="AF39" s="32" t="e">
        <f>ROUND(N39,0)+ROUND(Z39,0)+ROUND(W39,0)-ROUND(#REF!,0)</f>
        <v>#REF!</v>
      </c>
      <c r="AG39" s="46"/>
    </row>
    <row r="40" spans="2:33">
      <c r="B40" s="237" t="s">
        <v>94</v>
      </c>
      <c r="C40" s="240">
        <f>ROUND('Group Qrtly'!C15,0)+ROUND('Group Qrtly'!E15,0)+ROUND('Group Qrtly'!F15,0)+ROUND('Group Qrtly'!G15,0)</f>
        <v>82</v>
      </c>
      <c r="D40" s="240">
        <f>ROUND('Group Qrtly'!H15,0)+ROUND('Group Qrtly'!J15,0)+ROUND('Group Qrtly'!K15,0)+ROUND('Group Qrtly'!L15,0)</f>
        <v>47</v>
      </c>
      <c r="E40" s="40"/>
      <c r="F40" s="40"/>
      <c r="G40" s="240" t="e">
        <f>ROUND('Barclays UK Qrtly'!C15,0)+ROUND('Barclays UK Qrtly'!E15,0)+ROUND('Barclays UK Qrtly'!F15,0)+ROUND('Barclays UK Qrtly'!G15,0)</f>
        <v>#VALUE!</v>
      </c>
      <c r="H40" s="240">
        <f>ROUND('Barclays UK Qrtly'!H15,0)+ROUND('Barclays UK Qrtly'!J15,0)+ROUND('Barclays UK Qrtly'!K15,0)+ROUND('Barclays UK Qrtly'!L15,0)</f>
        <v>5</v>
      </c>
      <c r="I40" s="65"/>
      <c r="J40" s="65">
        <f>ROUND('Barclays International Qrtly'!C72,0)+ROUND('Barclays International Qrtly'!E72,0)+ROUND('Barclays International Qrtly'!F72,0)+ROUND('Barclays International Qrtly'!G72,0)</f>
        <v>16</v>
      </c>
      <c r="K40" s="65">
        <f>ROUND('Barclays International Qrtly'!H72,0)+ROUND('Barclays International Qrtly'!J72,0)+ROUND('Barclays International Qrtly'!K72,0)+ROUND('Barclays International Qrtly'!L72,0)</f>
        <v>36</v>
      </c>
      <c r="L40" s="65"/>
      <c r="M40" s="65">
        <f>ROUND('Barclays International Qrtly'!C113,0)+ROUND('Barclays International Qrtly'!E113,0)+ROUND('Barclays International Qrtly'!F113,0)+ROUND('Barclays International Qrtly'!G113,0)</f>
        <v>41</v>
      </c>
      <c r="N40" s="65">
        <f>ROUND('Barclays International Qrtly'!H113,0)+ROUND('Barclays International Qrtly'!J113,0)+ROUND('Barclays International Qrtly'!K113,0)+ROUND('Barclays International Qrtly'!L113,0)</f>
        <v>37</v>
      </c>
      <c r="O40" s="65"/>
      <c r="P40" s="240">
        <f>ROUND('Barclays International Qrtly'!C16,0)+ROUND('Barclays International Qrtly'!E16,0)+ROUND('Barclays International Qrtly'!F16,0)+ROUND('Barclays International Qrtly'!G16,0)</f>
        <v>57</v>
      </c>
      <c r="Q40" s="240">
        <f>ROUND('Barclays International Qrtly'!H16,0)+ROUND('Barclays International Qrtly'!J16,0)+ROUND('Barclays International Qrtly'!K16,0)+ROUND('Barclays International Qrtly'!L16,0)</f>
        <v>73</v>
      </c>
      <c r="R40" s="65"/>
      <c r="S40" s="65">
        <f>ROUND('Head Office Qrtly'!C16,0)+ROUND('Head Office Qrtly'!E16,0)+ROUND('Head Office Qrtly'!F16,0)+ROUND('Head Office Qrtly'!G16,0)</f>
        <v>26</v>
      </c>
      <c r="T40" s="65">
        <f>ROUND('Head Office Qrtly'!H16,0)+ROUND('Head Office Qrtly'!J16,0)+ROUND('Head Office Qrtly'!K16,0)+ROUND('Head Office Qrtly'!L16,0)</f>
        <v>-31</v>
      </c>
      <c r="V40" s="46"/>
      <c r="W40" s="32" t="e">
        <f>ROUND(G40,0)+ROUND(S40,0)+ROUND(P40,0)-ROUND(C40,0)</f>
        <v>#VALUE!</v>
      </c>
      <c r="X40" s="46"/>
      <c r="Y40" s="32">
        <f t="shared" ref="Y40:Y42" si="12">ROUND(H40,0)+ROUND(T40,0)+ROUND(Q40,0)-ROUND(D40,0)</f>
        <v>0</v>
      </c>
      <c r="Z40" s="46"/>
      <c r="AA40" s="46"/>
      <c r="AC40" s="32">
        <f t="shared" si="9"/>
        <v>0</v>
      </c>
      <c r="AD40" s="46"/>
      <c r="AE40" s="32">
        <f t="shared" si="10"/>
        <v>0</v>
      </c>
      <c r="AF40" s="46"/>
      <c r="AG40" s="46"/>
    </row>
    <row r="41" spans="2:33">
      <c r="B41" s="237" t="s">
        <v>8</v>
      </c>
      <c r="C41" s="240">
        <f>ROUND('Group Qrtly'!C16,0)+ROUND('Group Qrtly'!E16,0)+ROUND('Group Qrtly'!F16,0)+ROUND('Group Qrtly'!G16,0)</f>
        <v>3787</v>
      </c>
      <c r="D41" s="240">
        <f>ROUND('Group Qrtly'!H16,0)+ROUND('Group Qrtly'!J16,0)+ROUND('Group Qrtly'!K16,0)+ROUND('Group Qrtly'!L16,0)</f>
        <v>5213</v>
      </c>
      <c r="E41" s="40"/>
      <c r="G41" s="240">
        <f>ROUND('Barclays UK Qrtly'!C16,0)+ROUND('Barclays UK Qrtly'!E16,0)+ROUND('Barclays UK Qrtly'!F16,0)+ROUND('Barclays UK Qrtly'!G16,0)</f>
        <v>632</v>
      </c>
      <c r="H41" s="240">
        <f>ROUND('Barclays UK Qrtly'!H16,0)+ROUND('Barclays UK Qrtly'!J16,0)+ROUND('Barclays UK Qrtly'!K16,0)+ROUND('Barclays UK Qrtly'!L16,0)</f>
        <v>2371</v>
      </c>
      <c r="I41" s="236"/>
      <c r="J41" s="65">
        <f>ROUND('Barclays International Qrtly'!C73,0)+ROUND('Barclays International Qrtly'!E73,0)+ROUND('Barclays International Qrtly'!F73,0)+ROUND('Barclays International Qrtly'!G73,0)</f>
        <v>3331</v>
      </c>
      <c r="K41" s="65">
        <f>ROUND('Barclays International Qrtly'!H73,0)+ROUND('Barclays International Qrtly'!J73,0)+ROUND('Barclays International Qrtly'!K73,0)+ROUND('Barclays International Qrtly'!L73,0)</f>
        <v>2245</v>
      </c>
      <c r="L41" s="486"/>
      <c r="M41" s="65">
        <f>ROUND('Barclays International Qrtly'!C114,0)+ROUND('Barclays International Qrtly'!E114,0)+ROUND('Barclays International Qrtly'!F114,0)+ROUND('Barclays International Qrtly'!G114,0)</f>
        <v>491</v>
      </c>
      <c r="N41" s="65">
        <f>ROUND('Barclays International Qrtly'!H114,0)+ROUND('Barclays International Qrtly'!J114,0)+ROUND('Barclays International Qrtly'!K114,0)+ROUND('Barclays International Qrtly'!L114,0)</f>
        <v>1235</v>
      </c>
      <c r="O41" s="486"/>
      <c r="P41" s="240">
        <f>ROUND('Barclays International Qrtly'!C17,0)+ROUND('Barclays International Qrtly'!E17,0)+ROUND('Barclays International Qrtly'!F17,0)+ROUND('Barclays International Qrtly'!G17,0)</f>
        <v>3822</v>
      </c>
      <c r="Q41" s="240">
        <f>ROUND('Barclays International Qrtly'!H17,0)+ROUND('Barclays International Qrtly'!J17,0)+ROUND('Barclays International Qrtly'!K17,0)+ROUND('Barclays International Qrtly'!L17,0)</f>
        <v>3480</v>
      </c>
      <c r="R41" s="236"/>
      <c r="S41" s="65">
        <f>ROUND('Head Office Qrtly'!C17,0)+ROUND('Head Office Qrtly'!E17,0)+ROUND('Head Office Qrtly'!F17,0)+ROUND('Head Office Qrtly'!G17,0)</f>
        <v>-667</v>
      </c>
      <c r="T41" s="65">
        <f>ROUND('Head Office Qrtly'!H17,0)+ROUND('Head Office Qrtly'!J17,0)+ROUND('Head Office Qrtly'!K17,0)+ROUND('Head Office Qrtly'!L17,0)</f>
        <v>-638</v>
      </c>
      <c r="V41" s="46"/>
      <c r="W41" s="32">
        <f t="shared" ref="W41:W42" si="13">ROUND(G41,0)+ROUND(S41,0)+ROUND(P41,0)-ROUND(C41,0)</f>
        <v>0</v>
      </c>
      <c r="X41" s="46"/>
      <c r="Y41" s="32">
        <f t="shared" si="12"/>
        <v>0</v>
      </c>
      <c r="Z41" s="32" t="e">
        <f>ROUND(H41,-2)+ROUND(T41,-2)+ROUND(Q41,-2)-ROUND(#REF!,-2)</f>
        <v>#REF!</v>
      </c>
      <c r="AA41" s="46"/>
      <c r="AC41" s="32">
        <f t="shared" si="9"/>
        <v>0</v>
      </c>
      <c r="AD41" s="46"/>
      <c r="AE41" s="32">
        <f t="shared" si="10"/>
        <v>0</v>
      </c>
      <c r="AF41" s="32" t="e">
        <f>ROUND(N41,-2)+ROUND(Z41,-2)+ROUND(W41,-2)-ROUND(#REF!,-2)</f>
        <v>#REF!</v>
      </c>
      <c r="AG41" s="46"/>
    </row>
    <row r="42" spans="2:33">
      <c r="B42" s="237" t="s">
        <v>88</v>
      </c>
      <c r="C42" s="240">
        <f>ROUND('Group Qrtly'!C21,0)+ROUND('Group Qrtly'!E21,0)+ROUND('Group Qrtly'!F21,0)+ROUND('Group Qrtly'!G21,0)</f>
        <v>2028</v>
      </c>
      <c r="D42" s="240">
        <f>ROUND('Group Qrtly'!H21,0)+ROUND('Group Qrtly'!J21,0)+ROUND('Group Qrtly'!K21,0)+ROUND('Group Qrtly'!L21,0)</f>
        <v>3353</v>
      </c>
      <c r="E42" s="40"/>
      <c r="G42" s="240">
        <f>ROUND('Barclays UK Qrtly'!C17,0)+ROUND('Barclays UK Qrtly'!E17,0)+ROUND('Barclays UK Qrtly'!F17,0)+ROUND('Barclays UK Qrtly'!G17,0)</f>
        <v>34</v>
      </c>
      <c r="H42" s="240">
        <f>ROUND('Barclays UK Qrtly'!H17,0)+ROUND('Barclays UK Qrtly'!J17,0)+ROUND('Barclays UK Qrtly'!K17,0)+ROUND('Barclays UK Qrtly'!L17,0)</f>
        <v>1646</v>
      </c>
      <c r="I42" s="236"/>
      <c r="J42" s="65">
        <f>ROUND('Barclays International Qrtly'!C74,0)+ROUND('Barclays International Qrtly'!E74,0)+ROUND('Barclays International Qrtly'!F74,0)+ROUND('Barclays International Qrtly'!G74,0)</f>
        <v>2218</v>
      </c>
      <c r="K42" s="65">
        <f>ROUND('Barclays International Qrtly'!H74,0)+ROUND('Barclays International Qrtly'!J74,0)+ROUND('Barclays International Qrtly'!K74,0)+ROUND('Barclays International Qrtly'!L74,0)</f>
        <v>1529</v>
      </c>
      <c r="L42" s="486"/>
      <c r="M42" s="65">
        <f>ROUND('Barclays International Qrtly'!C115,0)+ROUND('Barclays International Qrtly'!E115,0)+ROUND('Barclays International Qrtly'!F115,0)+ROUND('Barclays International Qrtly'!G115,0)</f>
        <v>339</v>
      </c>
      <c r="N42" s="65">
        <f>ROUND('Barclays International Qrtly'!H115,0)+ROUND('Barclays International Qrtly'!J115,0)+ROUND('Barclays International Qrtly'!K115,0)+ROUND('Barclays International Qrtly'!L115,0)</f>
        <v>851</v>
      </c>
      <c r="O42" s="486"/>
      <c r="P42" s="240">
        <f>ROUND('Barclays International Qrtly'!C18,0)+ROUND('Barclays International Qrtly'!E18,0)+ROUND('Barclays International Qrtly'!F18,0)+ROUND('Barclays International Qrtly'!G18,0)</f>
        <v>2557</v>
      </c>
      <c r="Q42" s="240">
        <f>ROUND('Barclays International Qrtly'!H18,0)+ROUND('Barclays International Qrtly'!J18,0)+ROUND('Barclays International Qrtly'!K18,0)+ROUND('Barclays International Qrtly'!L18,0)</f>
        <v>2380</v>
      </c>
      <c r="R42" s="236"/>
      <c r="S42" s="65">
        <f>ROUND('Head Office Qrtly'!C18,0)+ROUND('Head Office Qrtly'!E18,0)+ROUND('Head Office Qrtly'!F18,0)+ROUND('Head Office Qrtly'!G18,0)</f>
        <v>-563</v>
      </c>
      <c r="T42" s="65">
        <f>ROUND('Head Office Qrtly'!H18,0)+ROUND('Head Office Qrtly'!J18,0)+ROUND('Head Office Qrtly'!K18,0)+ROUND('Head Office Qrtly'!L18,0)</f>
        <v>-673</v>
      </c>
      <c r="V42" s="46"/>
      <c r="W42" s="32">
        <f t="shared" si="13"/>
        <v>0</v>
      </c>
      <c r="X42" s="46"/>
      <c r="Y42" s="32">
        <f t="shared" si="12"/>
        <v>0</v>
      </c>
      <c r="Z42" s="46"/>
      <c r="AA42" s="46"/>
      <c r="AC42" s="32">
        <f t="shared" si="9"/>
        <v>0</v>
      </c>
      <c r="AD42" s="46"/>
      <c r="AE42" s="32">
        <f t="shared" si="10"/>
        <v>0</v>
      </c>
      <c r="AF42" s="46"/>
      <c r="AG42" s="46"/>
    </row>
    <row r="43" spans="2:33">
      <c r="B43" s="237"/>
      <c r="C43" s="240"/>
      <c r="D43" s="240"/>
      <c r="E43" s="40"/>
      <c r="G43" s="245"/>
      <c r="H43" s="245"/>
      <c r="I43" s="236"/>
      <c r="J43" s="486"/>
      <c r="K43" s="486"/>
      <c r="L43" s="486"/>
      <c r="M43" s="486"/>
      <c r="N43" s="486"/>
      <c r="O43" s="486"/>
      <c r="P43" s="244"/>
      <c r="Q43" s="244"/>
      <c r="R43" s="236"/>
      <c r="S43" s="236"/>
      <c r="T43" s="236"/>
      <c r="V43" s="46"/>
      <c r="W43" s="46"/>
      <c r="X43" s="46"/>
      <c r="Y43" s="46"/>
      <c r="Z43" s="46"/>
      <c r="AA43" s="46"/>
      <c r="AC43" s="46"/>
      <c r="AD43" s="46"/>
      <c r="AE43" s="46"/>
      <c r="AF43" s="46"/>
      <c r="AG43" s="46"/>
    </row>
    <row r="44" spans="2:33">
      <c r="B44" s="237" t="s">
        <v>6</v>
      </c>
      <c r="C44" s="241">
        <f>('Group Qrtly'!C25+'Group Qrtly'!E25+'Group Qrtly'!F25+'Group Qrtly'!G25)/4</f>
        <v>46995.032630937152</v>
      </c>
      <c r="D44" s="241">
        <f>('Group Qrtly'!H25+'Group Qrtly'!J25+'Group Qrtly'!K25+'Group Qrtly'!L25)/4</f>
        <v>44423.090409996272</v>
      </c>
      <c r="E44" s="29"/>
      <c r="F44" s="29"/>
      <c r="G44" s="241">
        <f>('Barclays UK Qrtly'!C29+'Barclays UK Qrtly'!E29+'Barclays UK Qrtly'!F29+'Barclays UK Qrtly'!G29)/4</f>
        <v>10374.567932977619</v>
      </c>
      <c r="H44" s="241">
        <f>('Barclays UK Qrtly'!H29+'Barclays UK Qrtly'!J29+'Barclays UK Qrtly'!K29+'Barclays UK Qrtly'!L29)/4</f>
        <v>10167.483795069107</v>
      </c>
      <c r="I44" s="31"/>
      <c r="J44" s="31">
        <f>('Barclays International Qrtly'!C90+'Barclays International Qrtly'!E90+'Barclays International Qrtly'!F90+'Barclays International Qrtly'!G90)/4</f>
        <v>26433.912715431296</v>
      </c>
      <c r="K44" s="31">
        <f>('Barclays International Qrtly'!H90+'Barclays International Qrtly'!J90+'Barclays International Qrtly'!K90+'Barclays International Qrtly'!L90)/4</f>
        <v>25844.157098117674</v>
      </c>
      <c r="L44" s="31"/>
      <c r="M44" s="31">
        <f>('Barclays International Qrtly'!C125+'Barclays International Qrtly'!E125+'Barclays International Qrtly'!F125+'Barclays International Qrtly'!G125)/4</f>
        <v>5227.6166603237143</v>
      </c>
      <c r="N44" s="31">
        <f>('Barclays International Qrtly'!H125+'Barclays International Qrtly'!J125+'Barclays International Qrtly'!K125+'Barclays International Qrtly'!L125)/4</f>
        <v>5199.484006375149</v>
      </c>
      <c r="O44" s="31"/>
      <c r="P44" s="241">
        <f>('Barclays International Qrtly'!C36+'Barclays International Qrtly'!E36+'Barclays International Qrtly'!F36+'Barclays International Qrtly'!G36)/4</f>
        <v>31624.770405078161</v>
      </c>
      <c r="Q44" s="241">
        <f>('Barclays International Qrtly'!H36+'Barclays International Qrtly'!J36+'Barclays International Qrtly'!K36+'Barclays International Qrtly'!L36)/4</f>
        <v>31068.641104492821</v>
      </c>
      <c r="R44" s="31"/>
      <c r="S44" s="31">
        <f>('Head Office Qrtly'!C26+'Head Office Qrtly'!E26+'Head Office Qrtly'!F26+'Head Office Qrtly'!G26)/4</f>
        <v>5006.9442928813833</v>
      </c>
      <c r="T44" s="31">
        <f>('Head Office Qrtly'!H26+'Head Office Qrtly'!J26+'Head Office Qrtly'!K26+'Head Office Qrtly'!L26)/4</f>
        <v>3157.1485007875544</v>
      </c>
      <c r="V44" s="46"/>
      <c r="W44" s="152">
        <f>ROUND(G44,-2)+ROUND(S44,-2)+ROUND(P44,-2)-ROUND(C44,-2)</f>
        <v>0</v>
      </c>
      <c r="X44" s="38"/>
      <c r="Y44" s="32">
        <f>ROUND(H44,-1)+ROUND(T44,-1)+ROUND(Q44,-1)-ROUND(D44,-1)</f>
        <v>-20</v>
      </c>
      <c r="Z44" s="46"/>
      <c r="AA44" s="46"/>
      <c r="AC44" s="197">
        <f>P44-J44-M44</f>
        <v>-36.758970676848548</v>
      </c>
      <c r="AD44" s="38"/>
      <c r="AE44" s="197">
        <f>Q44-K44-N44</f>
        <v>24.999999999998181</v>
      </c>
      <c r="AF44" s="46"/>
      <c r="AG44" s="46"/>
    </row>
    <row r="45" spans="2:33">
      <c r="B45" s="237" t="s">
        <v>11</v>
      </c>
      <c r="C45" s="242">
        <f>'Group Qrtly'!C28+'Group Qrtly'!E28+'Group Qrtly'!F28+'Group Qrtly'!G28</f>
        <v>11.77012877156144</v>
      </c>
      <c r="D45" s="242"/>
      <c r="E45" s="234"/>
      <c r="F45" s="234"/>
      <c r="G45" s="242"/>
      <c r="H45" s="242"/>
      <c r="I45" s="235"/>
      <c r="J45" s="242"/>
      <c r="K45" s="242"/>
      <c r="L45" s="287"/>
      <c r="M45" s="242"/>
      <c r="N45" s="242"/>
      <c r="O45" s="287"/>
      <c r="P45" s="242"/>
      <c r="Q45" s="242"/>
      <c r="R45" s="235"/>
      <c r="S45" s="235"/>
      <c r="T45" s="234"/>
      <c r="V45" s="46"/>
      <c r="W45" s="46"/>
      <c r="X45" s="46"/>
      <c r="Y45" s="46"/>
      <c r="Z45" s="46"/>
      <c r="AA45" s="46"/>
      <c r="AC45" s="46"/>
      <c r="AD45" s="46"/>
      <c r="AE45" s="46"/>
      <c r="AF45" s="46"/>
      <c r="AG45" s="46"/>
    </row>
    <row r="46" spans="2:33">
      <c r="B46" s="237"/>
      <c r="C46" s="240"/>
      <c r="D46" s="240"/>
      <c r="E46" s="40"/>
      <c r="G46" s="245"/>
      <c r="H46" s="245"/>
      <c r="I46" s="236"/>
      <c r="J46" s="486"/>
      <c r="K46" s="486"/>
      <c r="L46" s="486"/>
      <c r="M46" s="486"/>
      <c r="N46" s="486"/>
      <c r="O46" s="486"/>
      <c r="P46" s="244"/>
      <c r="Q46" s="245"/>
      <c r="R46" s="236"/>
      <c r="S46" s="236"/>
      <c r="T46" s="236"/>
      <c r="V46" s="46"/>
      <c r="W46" s="46"/>
      <c r="X46" s="38"/>
      <c r="Y46" s="46"/>
      <c r="Z46" s="46"/>
      <c r="AA46" s="46"/>
      <c r="AC46" s="46"/>
      <c r="AD46" s="38"/>
      <c r="AE46" s="46"/>
      <c r="AF46" s="46"/>
      <c r="AG46" s="46"/>
    </row>
    <row r="47" spans="2:33">
      <c r="B47" s="237" t="s">
        <v>45</v>
      </c>
      <c r="C47" s="240">
        <f>ROUND('Group Qrtly'!C31,0)+ROUND('Group Qrtly'!E31,0)+ROUND('Group Qrtly'!F31,0)+ROUND('Group Qrtly'!G31,0)</f>
        <v>5585</v>
      </c>
      <c r="D47" s="240">
        <f>ROUND('Group Qrtly'!H31,0)+ROUND('Group Qrtly'!J31,0)+ROUND('Group Qrtly'!K31,0)+ROUND('Group Qrtly'!L31,0)</f>
        <v>5520</v>
      </c>
      <c r="E47" s="40"/>
      <c r="F47" s="40"/>
      <c r="G47" s="240">
        <f>ROUND('Barclays UK Qrtly'!C35,0)+ROUND('Barclays UK Qrtly'!E35,0)+ROUND('Barclays UK Qrtly'!F35,0)+ROUND('Barclays UK Qrtly'!G35,0)</f>
        <v>2216</v>
      </c>
      <c r="H47" s="240">
        <f>ROUND('Barclays UK Qrtly'!H35,0)+ROUND('Barclays UK Qrtly'!J35,0)+ROUND('Barclays UK Qrtly'!K35,0)+ROUND('Barclays UK Qrtly'!L35,0)</f>
        <v>2446</v>
      </c>
      <c r="I47" s="65"/>
      <c r="J47" s="65">
        <f>ROUND('Barclays International Qrtly'!C94,0)+ROUND('Barclays International Qrtly'!E94,0)+ROUND('Barclays International Qrtly'!F94,0)+ROUND('Barclays International Qrtly'!G94,0)</f>
        <v>3421</v>
      </c>
      <c r="K47" s="65">
        <f>ROUND('Barclays International Qrtly'!H94,0)+ROUND('Barclays International Qrtly'!J94,0)+ROUND('Barclays International Qrtly'!K94,0)+ROUND('Barclays International Qrtly'!L94,0)</f>
        <v>2319</v>
      </c>
      <c r="L47" s="65"/>
      <c r="M47" s="65">
        <f>ROUND('Barclays International Qrtly'!C130,0)+ROUND('Barclays International Qrtly'!E130,0)+ROUND('Barclays International Qrtly'!F130,0)+ROUND('Barclays International Qrtly'!G130,0)</f>
        <v>498</v>
      </c>
      <c r="N47" s="65">
        <f>ROUND('Barclays International Qrtly'!H130,0)+ROUND('Barclays International Qrtly'!J130,0)+ROUND('Barclays International Qrtly'!K130,0)+ROUND('Barclays International Qrtly'!L130,0)</f>
        <v>1292</v>
      </c>
      <c r="O47" s="65"/>
      <c r="P47" s="240">
        <f>ROUND('Barclays International Qrtly'!C42,0)+ROUND('Barclays International Qrtly'!E42,0)+ROUND('Barclays International Qrtly'!F42,0)+ROUND('Barclays International Qrtly'!G42,0)</f>
        <v>3919</v>
      </c>
      <c r="Q47" s="240">
        <f>ROUND('Barclays International Qrtly'!H42,0)+ROUND('Barclays International Qrtly'!J42,0)+ROUND('Barclays International Qrtly'!K42,0)+ROUND('Barclays International Qrtly'!L42,0)</f>
        <v>3611</v>
      </c>
      <c r="R47" s="65"/>
      <c r="S47" s="65">
        <f>ROUND('Head Office Qrtly'!C29,0)+ROUND('Head Office Qrtly'!E29,0)+ROUND('Head Office Qrtly'!F29,0)+ROUND('Head Office Qrtly'!G29,0)</f>
        <v>-550</v>
      </c>
      <c r="T47" s="65">
        <f>ROUND('Head Office Qrtly'!H29,0)+ROUND('Head Office Qrtly'!J29,0)+ROUND('Head Office Qrtly'!K29,0)+ROUND('Head Office Qrtly'!L29,0)</f>
        <v>-537</v>
      </c>
      <c r="V47" s="46"/>
      <c r="W47" s="32">
        <f>ROUND(G47,0)+ROUND(S47,0)+ROUND(P47,0)-ROUND(C47,0)</f>
        <v>0</v>
      </c>
      <c r="X47" s="46"/>
      <c r="Y47" s="32">
        <f t="shared" ref="Y47" si="14">ROUND(H47,0)+ROUND(T47,0)+ROUND(Q47,0)-ROUND(D47,0)</f>
        <v>0</v>
      </c>
      <c r="Z47" s="46"/>
      <c r="AA47" s="46"/>
      <c r="AC47" s="32">
        <f t="shared" ref="AC47:AC49" si="15">P47-J47-M47</f>
        <v>0</v>
      </c>
      <c r="AD47" s="46"/>
      <c r="AE47" s="32">
        <f t="shared" ref="AE47:AE49" si="16">Q47-K47-N47</f>
        <v>0</v>
      </c>
      <c r="AF47" s="46"/>
      <c r="AG47" s="46"/>
    </row>
    <row r="48" spans="2:33">
      <c r="B48" s="237" t="s">
        <v>39</v>
      </c>
      <c r="C48" s="240">
        <f>ROUND('Group Qrtly'!C32,0)+ROUND('Group Qrtly'!E32,0)+ROUND('Group Qrtly'!F32,0)+ROUND('Group Qrtly'!G32,0)</f>
        <v>3714</v>
      </c>
      <c r="D48" s="240">
        <f>ROUND('Group Qrtly'!H32,0)+ROUND('Group Qrtly'!J32,0)+ROUND('Group Qrtly'!K32,0)+ROUND('Group Qrtly'!L32,0)</f>
        <v>3605</v>
      </c>
      <c r="E48" s="40"/>
      <c r="F48" s="40"/>
      <c r="G48" s="240">
        <f>ROUND('Barclays UK Qrtly'!C36,0)+ROUND('Barclays UK Qrtly'!E36,0)+ROUND('Barclays UK Qrtly'!F36,0)+ROUND('Barclays UK Qrtly'!G36,0)</f>
        <v>1567</v>
      </c>
      <c r="H48" s="240">
        <f>ROUND('Barclays UK Qrtly'!H36,0)+ROUND('Barclays UK Qrtly'!J36,0)+ROUND('Barclays UK Qrtly'!K36,0)+ROUND('Barclays UK Qrtly'!L36,0)</f>
        <v>1709</v>
      </c>
      <c r="I48" s="65"/>
      <c r="J48" s="65">
        <f>ROUND('Barclays International Qrtly'!C95,0)+ROUND('Barclays International Qrtly'!E95,0)+ROUND('Barclays International Qrtly'!F95,0)+ROUND('Barclays International Qrtly'!G95,0)</f>
        <v>2286</v>
      </c>
      <c r="K48" s="65">
        <f>ROUND('Barclays International Qrtly'!H95,0)+ROUND('Barclays International Qrtly'!J95,0)+ROUND('Barclays International Qrtly'!K95,0)+ROUND('Barclays International Qrtly'!L95,0)</f>
        <v>1597</v>
      </c>
      <c r="L48" s="65"/>
      <c r="M48" s="65">
        <f>ROUND('Barclays International Qrtly'!C131,0)+ROUND('Barclays International Qrtly'!E131,0)+ROUND('Barclays International Qrtly'!F131,0)+ROUND('Barclays International Qrtly'!G131,0)</f>
        <v>345</v>
      </c>
      <c r="N48" s="65">
        <f>ROUND('Barclays International Qrtly'!H131,0)+ROUND('Barclays International Qrtly'!J131,0)+ROUND('Barclays International Qrtly'!K131,0)+ROUND('Barclays International Qrtly'!L131,0)</f>
        <v>893</v>
      </c>
      <c r="O48" s="65"/>
      <c r="P48" s="240">
        <f>ROUND('Barclays International Qrtly'!C43,0)+ROUND('Barclays International Qrtly'!E43,0)+ROUND('Barclays International Qrtly'!F43,0)+ROUND('Barclays International Qrtly'!G43,0)</f>
        <v>2631</v>
      </c>
      <c r="Q48" s="240">
        <f>ROUND('Barclays International Qrtly'!H43,0)+ROUND('Barclays International Qrtly'!J43,0)+ROUND('Barclays International Qrtly'!K43,0)+ROUND('Barclays International Qrtly'!L43,0)</f>
        <v>2490</v>
      </c>
      <c r="R48" s="65"/>
      <c r="S48" s="65">
        <f>ROUND('Head Office Qrtly'!C30,0)+ROUND('Head Office Qrtly'!E30,0)+ROUND('Head Office Qrtly'!F30,0)+ROUND('Head Office Qrtly'!G30,0)</f>
        <v>-484</v>
      </c>
      <c r="T48" s="65">
        <f>ROUND('Head Office Qrtly'!H30,0)+ROUND('Head Office Qrtly'!J30,0)+ROUND('Head Office Qrtly'!K30,0)+ROUND('Head Office Qrtly'!L30,0)</f>
        <v>-594</v>
      </c>
      <c r="V48" s="46"/>
      <c r="W48" s="49">
        <f>ROUND(G76,0)+ROUND(S76,0)+ROUND(P76,0)-ROUND(C76,0)</f>
        <v>5283</v>
      </c>
      <c r="X48" s="155"/>
      <c r="Y48" s="49">
        <f>ROUND(H76,0)+ROUND(T76,0)+ROUND(Q76,0)-ROUND(D76,0)</f>
        <v>4157</v>
      </c>
      <c r="Z48" s="32" t="e">
        <f>ROUND(H76,-3)+ROUND(T76,-3)+ROUND(Q76,-3)-ROUND(#REF!,-3)</f>
        <v>#REF!</v>
      </c>
      <c r="AA48" s="46"/>
      <c r="AC48" s="32">
        <f t="shared" si="15"/>
        <v>0</v>
      </c>
      <c r="AD48" s="155"/>
      <c r="AE48" s="32">
        <f t="shared" si="16"/>
        <v>0</v>
      </c>
      <c r="AF48" s="32" t="e">
        <f>ROUND(N76,-3)+ROUND(Z76,-3)+ROUND(W76,-3)-ROUND(#REF!,-3)</f>
        <v>#REF!</v>
      </c>
      <c r="AG48" s="46"/>
    </row>
    <row r="49" spans="2:33">
      <c r="B49" s="237" t="s">
        <v>40</v>
      </c>
      <c r="C49" s="243">
        <f>ROUND('Group performance measures excl'!B21,0)+ROUND('Group performance measures excl'!D21,0)+ROUND('Group performance measures excl'!E21,0)+ROUND('Group performance measures excl'!F21,0)</f>
        <v>1686</v>
      </c>
      <c r="D49" s="243">
        <f>ROUND('Group performance measures excl'!G21,0)+ROUND('Group performance measures excl'!I21,0)+ROUND('Group performance measures excl'!J21,0)+ROUND('Group performance measures excl'!K21,0)</f>
        <v>252</v>
      </c>
      <c r="E49" s="29"/>
      <c r="F49" s="29"/>
      <c r="G49" s="245">
        <f>ROUND('BUK performance measures excl'!B19,0)+ROUND('BUK performance measures excl'!D19,0)+ROUND('BUK performance measures excl'!E19,0)+ROUND('BUK performance measures excl'!F19,0)</f>
        <v>1533</v>
      </c>
      <c r="H49" s="245">
        <f>ROUND('BUK performance measures excl'!G19,0)+ROUND('BUK performance measures excl'!I19,0)+ROUND('BUK performance measures excl'!J19,0)+ROUND('BUK performance measures excl'!K19,0)</f>
        <v>63</v>
      </c>
      <c r="I49" s="236"/>
      <c r="J49" s="727">
        <f>ROUND('BI performance measures excl'!B48,0)+ROUND('BI performance measures excl'!D48,0)+ROUND('BI performance measures excl'!E48,0)+ROUND('BI performance measures excl'!F48,0)</f>
        <v>68</v>
      </c>
      <c r="K49" s="486">
        <f>ROUND('BI performance measures excl'!G48,0)+ROUND('BI performance measures excl'!I48,0)+ROUND('BI performance measures excl'!J48,0)+ROUND('BI performance measures excl'!K48,0)</f>
        <v>68</v>
      </c>
      <c r="L49" s="486"/>
      <c r="M49" s="486">
        <f>ROUND('BI performance measures excl'!B77,0)+ROUND('BI performance measures excl'!D77,0)+ROUND('BI performance measures excl'!E77,0)+ROUND('BI performance measures excl'!F77,0)</f>
        <v>6</v>
      </c>
      <c r="N49" s="486">
        <f>ROUND('BI performance measures excl'!G77,0)+ROUND('BI performance measures excl'!I77,0)+ROUND('BI performance measures excl'!J77,0)+ROUND('BI performance measures excl'!K77,0)</f>
        <v>42</v>
      </c>
      <c r="O49" s="486"/>
      <c r="P49" s="243">
        <f>ROUND('BI performance measures excl'!B19,0)+ROUND('BI performance measures excl'!D19,0)+ROUND('BI performance measures excl'!E19,0)+ROUND('BI performance measures excl'!F19,0)</f>
        <v>74</v>
      </c>
      <c r="Q49" s="245">
        <f>ROUND('BI performance measures excl'!G19,0)+ROUND('BI performance measures excl'!I19,0)+ROUND('BI performance measures excl'!J19,0)+ROUND('BI performance measures excl'!K19,0)</f>
        <v>110</v>
      </c>
      <c r="R49" s="236"/>
      <c r="S49" s="236">
        <f>ROUND('HO performance measures excl'!B10,0)+ROUND('HO performance measures excl'!D10,0)+ROUND('HO performance measures excl'!E10,0)+ROUND('HO performance measures excl'!F10,0)</f>
        <v>79</v>
      </c>
      <c r="T49" s="236">
        <f>ROUND('HO performance measures excl'!G10,0)+ROUND('HO performance measures excl'!I10,0)+ROUND('HO performance measures excl'!J10,0)+ROUND('HO performance measures excl'!K10,0)</f>
        <v>79</v>
      </c>
      <c r="V49" s="46"/>
      <c r="W49" s="49">
        <f>ROUND(G49,0)+ROUND(S49,0)+ROUND(P49,0)-ROUND(C49,0)</f>
        <v>0</v>
      </c>
      <c r="X49" s="155"/>
      <c r="Y49" s="49">
        <f>ROUND(H49,0)+ROUND(T49,0)+ROUND(Q49,0)-ROUND(D49,0)</f>
        <v>0</v>
      </c>
      <c r="Z49" s="32"/>
      <c r="AA49" s="46"/>
      <c r="AC49" s="32">
        <f t="shared" si="15"/>
        <v>0</v>
      </c>
      <c r="AD49" s="155"/>
      <c r="AE49" s="32">
        <f t="shared" si="16"/>
        <v>0</v>
      </c>
      <c r="AF49" s="32"/>
      <c r="AG49" s="46"/>
    </row>
    <row r="50" spans="2:33">
      <c r="B50" s="237"/>
      <c r="C50" s="240"/>
      <c r="D50" s="240"/>
      <c r="E50" s="40"/>
      <c r="G50" s="245"/>
      <c r="H50" s="245"/>
      <c r="I50" s="236"/>
      <c r="J50" s="486"/>
      <c r="K50" s="486"/>
      <c r="L50" s="486"/>
      <c r="M50" s="486"/>
      <c r="N50" s="486"/>
      <c r="O50" s="486"/>
      <c r="P50" s="244"/>
      <c r="Q50" s="245"/>
      <c r="R50" s="236"/>
      <c r="S50" s="236"/>
      <c r="T50" s="236"/>
      <c r="V50" s="46"/>
      <c r="W50" s="46"/>
      <c r="X50" s="46"/>
      <c r="Y50" s="46"/>
      <c r="Z50" s="32" t="e">
        <f>ROUND(H50,-3)+ROUND(T50,-3)+ROUND(Q50,-3)-ROUND(#REF!,-3)</f>
        <v>#REF!</v>
      </c>
      <c r="AA50" s="46"/>
      <c r="AC50" s="46"/>
      <c r="AD50" s="46"/>
      <c r="AE50" s="46"/>
      <c r="AF50" s="32" t="e">
        <f>ROUND(N50,-3)+ROUND(Z50,-3)+ROUND(W50,-3)-ROUND(#REF!,-3)</f>
        <v>#REF!</v>
      </c>
      <c r="AG50" s="46"/>
    </row>
    <row r="51" spans="2:33">
      <c r="B51" s="237" t="s">
        <v>10</v>
      </c>
      <c r="C51" s="241">
        <f>'Group Qrtly'!C38</f>
        <v>1444297</v>
      </c>
      <c r="D51" s="241">
        <f>'Group Qrtly'!H38</f>
        <v>1193542.9999999998</v>
      </c>
      <c r="E51" s="29"/>
      <c r="F51" s="29"/>
      <c r="G51" s="241">
        <f>'Barclays UK Qrtly'!C21</f>
        <v>267542</v>
      </c>
      <c r="H51" s="241">
        <f>'Barclays UK Qrtly'!H21</f>
        <v>253086</v>
      </c>
      <c r="I51" s="31"/>
      <c r="J51" s="31">
        <f>'Barclays International Qrtly'!C83</f>
        <v>1082486</v>
      </c>
      <c r="K51" s="31">
        <f>'Barclays International Qrtly'!H83</f>
        <v>838100</v>
      </c>
      <c r="L51" s="31"/>
      <c r="M51" s="31">
        <f>'Barclays International Qrtly'!C119</f>
        <v>70715</v>
      </c>
      <c r="N51" s="31">
        <f>'Barclays International Qrtly'!H119</f>
        <v>80900</v>
      </c>
      <c r="O51" s="31"/>
      <c r="P51" s="241">
        <f>'Barclays International Qrtly'!C27</f>
        <v>1153201</v>
      </c>
      <c r="Q51" s="241">
        <f>'Barclays International Qrtly'!H27</f>
        <v>918950.00000000047</v>
      </c>
      <c r="R51" s="31"/>
      <c r="S51" s="31">
        <f>'Head Office Qrtly'!C21</f>
        <v>23553.9999999998</v>
      </c>
      <c r="T51" s="31">
        <f>'Head Office Qrtly'!H21</f>
        <v>21406.999999999429</v>
      </c>
      <c r="V51" s="46"/>
      <c r="W51" s="152">
        <f t="shared" ref="W51:W52" si="17">ROUND(G51,-2)+ROUND(S51,-2)+ROUND(P51,-2)-ROUND(C51,-2)</f>
        <v>0</v>
      </c>
      <c r="X51" s="46"/>
      <c r="Y51" s="152">
        <f t="shared" ref="Y51:Y52" si="18">ROUND(H51,-2)+ROUND(T51,-2)+ROUND(Q51,-2)-ROUND(D51,-2)</f>
        <v>0</v>
      </c>
      <c r="Z51" s="46"/>
      <c r="AA51" s="46"/>
      <c r="AC51" s="32">
        <f t="shared" ref="AC51:AC52" si="19">P51-J51-M51</f>
        <v>0</v>
      </c>
      <c r="AD51" s="46"/>
      <c r="AE51" s="197">
        <f>Q51-K51-N51</f>
        <v>-49.999999999534339</v>
      </c>
      <c r="AF51" s="46"/>
      <c r="AG51" s="46"/>
    </row>
    <row r="52" spans="2:33">
      <c r="B52" s="237" t="s">
        <v>12</v>
      </c>
      <c r="C52" s="241">
        <f>'Group Qrtly'!C42</f>
        <v>325631</v>
      </c>
      <c r="D52" s="241">
        <f>'Group Qrtly'!H42</f>
        <v>319670.58326095581</v>
      </c>
      <c r="E52" s="29"/>
      <c r="F52" s="29"/>
      <c r="G52" s="241">
        <f>'Barclays UK Qrtly'!C24</f>
        <v>77677.999999999971</v>
      </c>
      <c r="H52" s="241">
        <f>'Barclays UK Qrtly'!H24</f>
        <v>76558.949245890108</v>
      </c>
      <c r="I52" s="31"/>
      <c r="J52" s="31">
        <f>'Barclays International Qrtly'!C86</f>
        <v>201747.00000000003</v>
      </c>
      <c r="K52" s="31">
        <f>'Barclays International Qrtly'!H86</f>
        <v>176589.56171244648</v>
      </c>
      <c r="L52" s="31"/>
      <c r="M52" s="31">
        <f>'Barclays International Qrtly'!C121</f>
        <v>36161.000000000036</v>
      </c>
      <c r="N52" s="31">
        <f>'Barclays International Qrtly'!H121</f>
        <v>39481.376511787486</v>
      </c>
      <c r="O52" s="31"/>
      <c r="P52" s="241">
        <f>'Barclays International Qrtly'!C31</f>
        <v>237908.00000000006</v>
      </c>
      <c r="Q52" s="241">
        <f>'Barclays International Qrtly'!H31</f>
        <v>216070.93822423398</v>
      </c>
      <c r="R52" s="31"/>
      <c r="S52" s="31">
        <f>'Head Office Qrtly'!C22</f>
        <v>10044.999999999987</v>
      </c>
      <c r="T52" s="31">
        <f>'Head Office Qrtly'!H22</f>
        <v>27040.695790831764</v>
      </c>
      <c r="V52" s="46"/>
      <c r="W52" s="152">
        <f t="shared" si="17"/>
        <v>0</v>
      </c>
      <c r="X52" s="46"/>
      <c r="Y52" s="152">
        <f t="shared" si="18"/>
        <v>0</v>
      </c>
      <c r="Z52" s="46"/>
      <c r="AA52" s="46"/>
      <c r="AC52" s="32">
        <f t="shared" si="19"/>
        <v>0</v>
      </c>
      <c r="AD52" s="46"/>
      <c r="AE52" s="32">
        <f t="shared" ref="AE52" si="20">Q52-K52-N52</f>
        <v>0</v>
      </c>
      <c r="AF52" s="46"/>
      <c r="AG52" s="46"/>
    </row>
    <row r="53" spans="2:33">
      <c r="B53" s="237" t="s">
        <v>95</v>
      </c>
      <c r="C53" s="241">
        <f>'Group Qrtly'!C44</f>
        <v>1176200</v>
      </c>
      <c r="D53" s="241"/>
      <c r="E53" s="29"/>
      <c r="F53" s="29"/>
      <c r="G53" s="241"/>
      <c r="H53" s="246"/>
      <c r="I53" s="31"/>
      <c r="J53" s="31"/>
      <c r="K53" s="31"/>
      <c r="L53" s="31"/>
      <c r="M53" s="31"/>
      <c r="N53" s="31"/>
      <c r="O53" s="31"/>
      <c r="P53" s="241"/>
      <c r="Q53" s="246"/>
      <c r="R53" s="31"/>
      <c r="S53" s="31"/>
      <c r="T53" s="31"/>
      <c r="V53" s="46"/>
      <c r="W53" s="46"/>
      <c r="X53" s="46"/>
      <c r="Y53" s="46"/>
      <c r="Z53" s="46"/>
      <c r="AA53" s="46"/>
      <c r="AC53" s="46"/>
      <c r="AD53" s="46"/>
      <c r="AE53" s="46"/>
      <c r="AF53" s="46"/>
      <c r="AG53" s="46"/>
    </row>
    <row r="54" spans="2:33">
      <c r="G54" s="241"/>
      <c r="V54" s="46"/>
      <c r="W54" s="46"/>
      <c r="X54" s="46"/>
      <c r="Y54" s="46"/>
      <c r="Z54" s="46"/>
      <c r="AA54" s="46"/>
      <c r="AC54" s="46"/>
      <c r="AD54" s="46"/>
      <c r="AE54" s="46"/>
      <c r="AF54" s="46"/>
      <c r="AG54" s="46"/>
    </row>
    <row r="59" spans="2:33">
      <c r="B59" s="248" t="s">
        <v>97</v>
      </c>
    </row>
    <row r="61" spans="2:33">
      <c r="B61" s="41" t="e">
        <f>CQtr&amp;" YTD"</f>
        <v>#REF!</v>
      </c>
      <c r="C61" s="1617" t="s">
        <v>18</v>
      </c>
      <c r="D61" s="1617"/>
      <c r="E61" s="39"/>
      <c r="F61" s="39"/>
      <c r="G61" s="1617" t="s">
        <v>140</v>
      </c>
      <c r="H61" s="1617"/>
      <c r="I61" s="238"/>
      <c r="J61" s="1618" t="s">
        <v>68</v>
      </c>
      <c r="K61" s="1618"/>
      <c r="L61" s="238"/>
      <c r="M61" s="1618" t="s">
        <v>69</v>
      </c>
      <c r="N61" s="1618"/>
      <c r="O61" s="238"/>
      <c r="P61" s="1618" t="s">
        <v>30</v>
      </c>
      <c r="Q61" s="1618"/>
      <c r="R61" s="239"/>
      <c r="S61" s="1619" t="s">
        <v>19</v>
      </c>
      <c r="T61" s="1619"/>
    </row>
    <row r="62" spans="2:33">
      <c r="B62" s="41"/>
      <c r="C62" s="239" t="e">
        <f>CQtr&amp;" YTD"</f>
        <v>#REF!</v>
      </c>
      <c r="D62" s="239" t="e">
        <f>PPPPQtr&amp;" YTD"</f>
        <v>#REF!</v>
      </c>
      <c r="E62" s="39"/>
      <c r="F62" s="39"/>
      <c r="G62" s="239" t="e">
        <f>CQtr&amp;" YTD"</f>
        <v>#REF!</v>
      </c>
      <c r="H62" s="239" t="e">
        <f>PPPPQtr&amp;" YTD"</f>
        <v>#REF!</v>
      </c>
      <c r="I62" s="39"/>
      <c r="J62" s="239" t="e">
        <f>CQtr&amp;" YTD"</f>
        <v>#REF!</v>
      </c>
      <c r="K62" s="239" t="e">
        <f>PPPPQtr&amp;" YTD"</f>
        <v>#REF!</v>
      </c>
      <c r="L62" s="39"/>
      <c r="M62" s="239" t="e">
        <f>CQtr&amp;" YTD"</f>
        <v>#REF!</v>
      </c>
      <c r="N62" s="239" t="e">
        <f>PPPPQtr&amp;" YTD"</f>
        <v>#REF!</v>
      </c>
      <c r="O62" s="39"/>
      <c r="P62" s="239" t="e">
        <f>CQtr&amp;" YTD"</f>
        <v>#REF!</v>
      </c>
      <c r="Q62" s="239" t="e">
        <f>PPPPQtr&amp;" YTD"</f>
        <v>#REF!</v>
      </c>
      <c r="R62" s="39"/>
      <c r="S62" s="239" t="e">
        <f>CQtr&amp;" YTD"</f>
        <v>#REF!</v>
      </c>
      <c r="T62" s="239" t="e">
        <f>PPPPQtr&amp;" YTD"</f>
        <v>#REF!</v>
      </c>
    </row>
    <row r="63" spans="2:33">
      <c r="B63" s="41"/>
      <c r="C63" s="239"/>
      <c r="D63" s="239"/>
      <c r="E63" s="39"/>
      <c r="F63" s="39"/>
      <c r="G63" s="239"/>
      <c r="H63" s="239"/>
      <c r="I63" s="39"/>
      <c r="J63" s="239"/>
      <c r="K63" s="239"/>
      <c r="L63" s="39"/>
      <c r="M63" s="239"/>
      <c r="N63" s="239"/>
      <c r="O63" s="39"/>
      <c r="P63" s="239"/>
      <c r="Q63" s="239"/>
      <c r="R63" s="39"/>
      <c r="S63" s="239"/>
      <c r="T63" s="239"/>
    </row>
    <row r="64" spans="2:33">
      <c r="B64" s="237" t="s">
        <v>89</v>
      </c>
      <c r="C64" s="32">
        <f t="shared" ref="C64:D67" si="21">ROUND(C3,0)-ROUND(C33,0)</f>
        <v>-16380</v>
      </c>
      <c r="D64" s="32">
        <f t="shared" si="21"/>
        <v>-15778</v>
      </c>
      <c r="E64" s="40"/>
      <c r="F64" s="40"/>
      <c r="G64" s="32">
        <f t="shared" ref="G64:H67" si="22">ROUND(G3,0)-ROUND(G33,0)</f>
        <v>73</v>
      </c>
      <c r="H64" s="32">
        <f t="shared" si="22"/>
        <v>11</v>
      </c>
      <c r="I64" s="65"/>
      <c r="J64" s="32">
        <f t="shared" ref="J64:K64" si="23">ROUND(J3,0)-ROUND(J33,0)</f>
        <v>-1112</v>
      </c>
      <c r="K64" s="32">
        <f t="shared" si="23"/>
        <v>294</v>
      </c>
      <c r="L64" s="65"/>
      <c r="M64" s="32">
        <f t="shared" ref="M64:N64" si="24">ROUND(M3,0)-ROUND(M33,0)</f>
        <v>38</v>
      </c>
      <c r="N64" s="32">
        <f t="shared" si="24"/>
        <v>-56</v>
      </c>
      <c r="O64" s="65"/>
      <c r="P64" s="32">
        <f t="shared" ref="P64:Q67" si="25">ROUND(P3,0)-ROUND(P33,0)</f>
        <v>-1074</v>
      </c>
      <c r="Q64" s="32">
        <f t="shared" si="25"/>
        <v>238</v>
      </c>
      <c r="R64" s="65"/>
      <c r="S64" s="32">
        <f t="shared" ref="S64:T67" si="26">ROUND(S3,0)-ROUND(S33,0)</f>
        <v>-30</v>
      </c>
      <c r="T64" s="32">
        <f t="shared" si="26"/>
        <v>-143</v>
      </c>
    </row>
    <row r="65" spans="2:20">
      <c r="B65" s="237" t="s">
        <v>16</v>
      </c>
      <c r="C65" s="32">
        <f t="shared" si="21"/>
        <v>1464</v>
      </c>
      <c r="D65" s="32">
        <f t="shared" si="21"/>
        <v>1180</v>
      </c>
      <c r="E65" s="40"/>
      <c r="F65" s="40"/>
      <c r="G65" s="32">
        <f t="shared" si="22"/>
        <v>290</v>
      </c>
      <c r="H65" s="32">
        <f t="shared" si="22"/>
        <v>-10</v>
      </c>
      <c r="I65" s="65"/>
      <c r="J65" s="32">
        <f t="shared" ref="J65:K65" si="27">ROUND(J4,0)-ROUND(J34,0)</f>
        <v>672</v>
      </c>
      <c r="K65" s="32">
        <f t="shared" si="27"/>
        <v>211</v>
      </c>
      <c r="L65" s="65"/>
      <c r="M65" s="32">
        <f t="shared" ref="M65:N65" si="28">ROUND(M4,0)-ROUND(M34,0)</f>
        <v>692</v>
      </c>
      <c r="N65" s="32">
        <f t="shared" si="28"/>
        <v>-59</v>
      </c>
      <c r="O65" s="65"/>
      <c r="P65" s="32">
        <f t="shared" si="25"/>
        <v>1364</v>
      </c>
      <c r="Q65" s="32">
        <f t="shared" si="25"/>
        <v>152</v>
      </c>
      <c r="R65" s="65"/>
      <c r="S65" s="32">
        <f t="shared" si="26"/>
        <v>13</v>
      </c>
      <c r="T65" s="32">
        <f t="shared" si="26"/>
        <v>18</v>
      </c>
    </row>
    <row r="66" spans="2:20">
      <c r="B66" s="237" t="s">
        <v>17</v>
      </c>
      <c r="C66" s="32">
        <f t="shared" si="21"/>
        <v>-14916</v>
      </c>
      <c r="D66" s="32">
        <f t="shared" si="21"/>
        <v>-14598</v>
      </c>
      <c r="E66" s="40"/>
      <c r="F66" s="40"/>
      <c r="G66" s="32">
        <f t="shared" si="22"/>
        <v>363</v>
      </c>
      <c r="H66" s="32">
        <f t="shared" si="22"/>
        <v>1</v>
      </c>
      <c r="I66" s="65"/>
      <c r="J66" s="32">
        <f t="shared" ref="J66:K66" si="29">ROUND(J5,0)-ROUND(J35,0)</f>
        <v>-440</v>
      </c>
      <c r="K66" s="32">
        <f t="shared" si="29"/>
        <v>505</v>
      </c>
      <c r="L66" s="65"/>
      <c r="M66" s="32">
        <f>ROUND(M5,0)-ROUND(M35,0)</f>
        <v>730</v>
      </c>
      <c r="N66" s="32">
        <f t="shared" ref="N66" si="30">ROUND(N5,0)-ROUND(N35,0)</f>
        <v>-115</v>
      </c>
      <c r="O66" s="65"/>
      <c r="P66" s="32">
        <f t="shared" si="25"/>
        <v>290</v>
      </c>
      <c r="Q66" s="32">
        <f t="shared" si="25"/>
        <v>390</v>
      </c>
      <c r="R66" s="65"/>
      <c r="S66" s="32">
        <f t="shared" si="26"/>
        <v>-17</v>
      </c>
      <c r="T66" s="32">
        <f t="shared" si="26"/>
        <v>-125</v>
      </c>
    </row>
    <row r="67" spans="2:20">
      <c r="B67" s="185" t="s">
        <v>96</v>
      </c>
      <c r="C67" s="32">
        <f t="shared" si="21"/>
        <v>10102</v>
      </c>
      <c r="D67" s="32">
        <f t="shared" si="21"/>
        <v>10263</v>
      </c>
      <c r="E67" s="40"/>
      <c r="F67" s="40"/>
      <c r="G67" s="32">
        <f t="shared" si="22"/>
        <v>24</v>
      </c>
      <c r="H67" s="32">
        <f t="shared" si="22"/>
        <v>-6</v>
      </c>
      <c r="I67" s="65"/>
      <c r="J67" s="32">
        <f>ROUND(J6,0)-ROUND(J36,0)-J37+J7</f>
        <v>71</v>
      </c>
      <c r="K67" s="32">
        <f>ROUND(K6,0)-ROUND(K36,0)-K37+K7</f>
        <v>-154</v>
      </c>
      <c r="L67" s="65"/>
      <c r="M67" s="32">
        <f>ROUND(M6,0)-ROUND(M36,0)-ROUND(M37,0)+ROUND(M7,0)</f>
        <v>-58</v>
      </c>
      <c r="N67" s="32">
        <f t="shared" ref="N67" si="31">ROUND(N6,0)-ROUND(N36,0)-N37+N7</f>
        <v>60</v>
      </c>
      <c r="O67" s="65"/>
      <c r="P67" s="32">
        <f t="shared" si="25"/>
        <v>13</v>
      </c>
      <c r="Q67" s="32">
        <f t="shared" si="25"/>
        <v>-94</v>
      </c>
      <c r="R67" s="65"/>
      <c r="S67" s="32">
        <f t="shared" si="26"/>
        <v>-41</v>
      </c>
      <c r="T67" s="32">
        <f t="shared" si="26"/>
        <v>-7</v>
      </c>
    </row>
    <row r="68" spans="2:20">
      <c r="B68" s="237" t="s">
        <v>4</v>
      </c>
      <c r="C68" s="32">
        <f t="shared" ref="C68:D72" si="32">ROUND(C8,0)-ROUND(C38,0)</f>
        <v>1788</v>
      </c>
      <c r="D68" s="32">
        <f t="shared" si="32"/>
        <v>246</v>
      </c>
      <c r="E68" s="40"/>
      <c r="F68" s="40"/>
      <c r="G68" s="32">
        <f t="shared" ref="G68:H72" si="33">ROUND(G8,0)-ROUND(G38,0)</f>
        <v>2</v>
      </c>
      <c r="H68" s="32">
        <f t="shared" si="33"/>
        <v>-408</v>
      </c>
      <c r="I68" s="65"/>
      <c r="J68" s="32">
        <f t="shared" ref="J68:K68" si="34">ROUND(J8,0)-ROUND(J38,0)</f>
        <v>-19</v>
      </c>
      <c r="K68" s="32" t="e">
        <f t="shared" si="34"/>
        <v>#VALUE!</v>
      </c>
      <c r="L68" s="65"/>
      <c r="M68" s="32">
        <f t="shared" ref="M68:N68" si="35">ROUND(M8,0)-ROUND(M38,0)</f>
        <v>0</v>
      </c>
      <c r="N68" s="32">
        <f t="shared" si="35"/>
        <v>-2</v>
      </c>
      <c r="O68" s="65"/>
      <c r="P68" s="32">
        <f t="shared" ref="P68:Q72" si="36">ROUND(P8,0)-ROUND(P38,0)</f>
        <v>-19</v>
      </c>
      <c r="Q68" s="32">
        <f t="shared" si="36"/>
        <v>4</v>
      </c>
      <c r="R68" s="65"/>
      <c r="S68" s="32">
        <f t="shared" ref="S68:T72" si="37">ROUND(S8,0)-ROUND(S38,0)</f>
        <v>-34</v>
      </c>
      <c r="T68" s="32">
        <f t="shared" si="37"/>
        <v>-1496</v>
      </c>
    </row>
    <row r="69" spans="2:20">
      <c r="B69" s="237" t="s">
        <v>5</v>
      </c>
      <c r="C69" s="32">
        <f t="shared" si="32"/>
        <v>12116</v>
      </c>
      <c r="D69" s="32">
        <f t="shared" si="32"/>
        <v>10918</v>
      </c>
      <c r="E69" s="40"/>
      <c r="F69" s="40"/>
      <c r="G69" s="32">
        <f t="shared" si="33"/>
        <v>26</v>
      </c>
      <c r="H69" s="32">
        <f t="shared" si="33"/>
        <v>-414</v>
      </c>
      <c r="I69" s="65"/>
      <c r="J69" s="32">
        <f t="shared" ref="J69:K69" si="38">ROUND(J9,0)-ROUND(J39,0)</f>
        <v>52</v>
      </c>
      <c r="K69" s="32">
        <f t="shared" si="38"/>
        <v>-148</v>
      </c>
      <c r="L69" s="65"/>
      <c r="M69" s="32">
        <f t="shared" ref="M69:N69" si="39">ROUND(M9,0)-ROUND(M39,0)</f>
        <v>-58</v>
      </c>
      <c r="N69" s="32">
        <f t="shared" si="39"/>
        <v>58</v>
      </c>
      <c r="O69" s="65"/>
      <c r="P69" s="32">
        <f t="shared" si="36"/>
        <v>-6</v>
      </c>
      <c r="Q69" s="32">
        <f t="shared" si="36"/>
        <v>-90</v>
      </c>
      <c r="R69" s="65"/>
      <c r="S69" s="32">
        <f t="shared" si="37"/>
        <v>-75</v>
      </c>
      <c r="T69" s="32">
        <f t="shared" si="37"/>
        <v>-1503</v>
      </c>
    </row>
    <row r="70" spans="2:20">
      <c r="B70" s="237" t="s">
        <v>94</v>
      </c>
      <c r="C70" s="32">
        <f t="shared" si="32"/>
        <v>-74</v>
      </c>
      <c r="D70" s="32">
        <f t="shared" si="32"/>
        <v>-50</v>
      </c>
      <c r="E70" s="40"/>
      <c r="F70" s="40"/>
      <c r="G70" s="32" t="e">
        <f t="shared" si="33"/>
        <v>#VALUE!</v>
      </c>
      <c r="H70" s="32">
        <f t="shared" si="33"/>
        <v>-2</v>
      </c>
      <c r="I70" s="65"/>
      <c r="J70" s="32">
        <f t="shared" ref="J70:K70" si="40">ROUND(J10,0)-ROUND(J40,0)</f>
        <v>12</v>
      </c>
      <c r="K70" s="32">
        <f t="shared" si="40"/>
        <v>-9</v>
      </c>
      <c r="L70" s="65"/>
      <c r="M70" s="32">
        <f t="shared" ref="M70:N70" si="41">ROUND(M10,0)-ROUND(M40,0)</f>
        <v>0</v>
      </c>
      <c r="N70" s="32">
        <f t="shared" si="41"/>
        <v>4</v>
      </c>
      <c r="O70" s="65"/>
      <c r="P70" s="32">
        <f t="shared" si="36"/>
        <v>12</v>
      </c>
      <c r="Q70" s="32">
        <f t="shared" si="36"/>
        <v>-5</v>
      </c>
      <c r="R70" s="65"/>
      <c r="S70" s="32">
        <f t="shared" si="37"/>
        <v>-24</v>
      </c>
      <c r="T70" s="32">
        <f t="shared" si="37"/>
        <v>29</v>
      </c>
    </row>
    <row r="71" spans="2:20">
      <c r="B71" s="237" t="s">
        <v>8</v>
      </c>
      <c r="C71" s="32">
        <f t="shared" si="32"/>
        <v>-2874</v>
      </c>
      <c r="D71" s="32">
        <f t="shared" si="32"/>
        <v>-3730</v>
      </c>
      <c r="E71" s="40"/>
      <c r="G71" s="32">
        <f t="shared" si="33"/>
        <v>390</v>
      </c>
      <c r="H71" s="32">
        <f t="shared" si="33"/>
        <v>-415</v>
      </c>
      <c r="I71" s="236"/>
      <c r="J71" s="32">
        <f t="shared" ref="J71:K71" si="42">ROUND(J11,0)-ROUND(J41,0)</f>
        <v>-376</v>
      </c>
      <c r="K71" s="32">
        <f t="shared" si="42"/>
        <v>348</v>
      </c>
      <c r="L71" s="486"/>
      <c r="M71" s="32">
        <f t="shared" ref="M71:N71" si="43">ROUND(M11,0)-ROUND(M41,0)</f>
        <v>672</v>
      </c>
      <c r="N71" s="32">
        <f t="shared" si="43"/>
        <v>-53</v>
      </c>
      <c r="O71" s="486"/>
      <c r="P71" s="32">
        <f t="shared" si="36"/>
        <v>296</v>
      </c>
      <c r="Q71" s="32">
        <f t="shared" si="36"/>
        <v>295</v>
      </c>
      <c r="R71" s="236"/>
      <c r="S71" s="32">
        <f t="shared" si="37"/>
        <v>-116</v>
      </c>
      <c r="T71" s="32">
        <f t="shared" si="37"/>
        <v>-1599</v>
      </c>
    </row>
    <row r="72" spans="2:20">
      <c r="B72" s="237" t="s">
        <v>88</v>
      </c>
      <c r="C72" s="32">
        <f t="shared" si="32"/>
        <v>-1423</v>
      </c>
      <c r="D72" s="32">
        <f t="shared" si="32"/>
        <v>-2315</v>
      </c>
      <c r="E72" s="40"/>
      <c r="G72" s="32">
        <f t="shared" si="33"/>
        <v>247</v>
      </c>
      <c r="H72" s="32">
        <f t="shared" si="33"/>
        <v>-448</v>
      </c>
      <c r="I72" s="236"/>
      <c r="J72" s="32">
        <f t="shared" ref="J72:K72" si="44">ROUND(J12,0)-ROUND(J42,0)</f>
        <v>-238</v>
      </c>
      <c r="K72" s="32">
        <f t="shared" si="44"/>
        <v>252</v>
      </c>
      <c r="L72" s="486"/>
      <c r="M72" s="32">
        <f t="shared" ref="M72:N72" si="45">ROUND(M12,0)-ROUND(M42,0)</f>
        <v>497</v>
      </c>
      <c r="N72" s="32">
        <f t="shared" si="45"/>
        <v>-33</v>
      </c>
      <c r="O72" s="486"/>
      <c r="P72" s="32">
        <f t="shared" si="36"/>
        <v>259</v>
      </c>
      <c r="Q72" s="32">
        <f t="shared" si="36"/>
        <v>219</v>
      </c>
      <c r="R72" s="236"/>
      <c r="S72" s="32">
        <f t="shared" si="37"/>
        <v>-73</v>
      </c>
      <c r="T72" s="32">
        <f t="shared" si="37"/>
        <v>-1527</v>
      </c>
    </row>
    <row r="73" spans="2:20">
      <c r="B73" s="237"/>
      <c r="C73" s="240"/>
      <c r="D73" s="240"/>
      <c r="E73" s="40"/>
      <c r="G73" s="245"/>
      <c r="H73" s="245"/>
      <c r="I73" s="236"/>
      <c r="J73" s="244"/>
      <c r="K73" s="244"/>
      <c r="L73" s="486"/>
      <c r="M73" s="244"/>
      <c r="N73" s="244"/>
      <c r="O73" s="486"/>
      <c r="P73" s="244"/>
      <c r="Q73" s="244"/>
      <c r="R73" s="236"/>
      <c r="S73" s="236"/>
      <c r="T73" s="236"/>
    </row>
    <row r="74" spans="2:20">
      <c r="B74" s="237" t="s">
        <v>11</v>
      </c>
      <c r="C74" s="242"/>
      <c r="D74" s="242"/>
      <c r="E74" s="234"/>
      <c r="F74" s="234"/>
      <c r="G74" s="242"/>
      <c r="H74" s="242"/>
      <c r="I74" s="235"/>
      <c r="J74" s="242"/>
      <c r="K74" s="242"/>
      <c r="L74" s="287"/>
      <c r="M74" s="242"/>
      <c r="N74" s="242"/>
      <c r="O74" s="287"/>
      <c r="P74" s="242"/>
      <c r="Q74" s="242"/>
      <c r="R74" s="235"/>
      <c r="S74" s="235"/>
      <c r="T74" s="234"/>
    </row>
    <row r="75" spans="2:20">
      <c r="B75" s="237"/>
      <c r="C75" s="240"/>
      <c r="D75" s="240"/>
      <c r="E75" s="40"/>
      <c r="G75" s="245"/>
      <c r="H75" s="245"/>
      <c r="I75" s="236"/>
      <c r="J75" s="244"/>
      <c r="K75" s="245"/>
      <c r="L75" s="486"/>
      <c r="M75" s="244"/>
      <c r="N75" s="245"/>
      <c r="O75" s="486"/>
      <c r="P75" s="244"/>
      <c r="Q75" s="245"/>
      <c r="R75" s="236"/>
      <c r="S75" s="236"/>
      <c r="T75" s="236"/>
    </row>
    <row r="76" spans="2:20">
      <c r="B76" s="237" t="s">
        <v>45</v>
      </c>
      <c r="C76" s="32">
        <f t="shared" ref="C76:D78" si="46">ROUND(C17,0)-ROUND(C47,0)</f>
        <v>-4662</v>
      </c>
      <c r="D76" s="32">
        <f t="shared" si="46"/>
        <v>-3976</v>
      </c>
      <c r="E76" s="29"/>
      <c r="F76" s="29"/>
      <c r="G76" s="32">
        <f t="shared" ref="G76:H78" si="47">ROUND(G17,0)-ROUND(G47,0)</f>
        <v>388</v>
      </c>
      <c r="H76" s="32">
        <f t="shared" si="47"/>
        <v>-7</v>
      </c>
      <c r="I76" s="31"/>
      <c r="J76" s="32">
        <f t="shared" ref="J76:K76" si="48">ROUND(J17,0)-ROUND(J47,0)</f>
        <v>-357</v>
      </c>
      <c r="K76" s="32">
        <f t="shared" si="48"/>
        <v>342</v>
      </c>
      <c r="L76" s="31"/>
      <c r="M76" s="32">
        <f t="shared" ref="M76:N76" si="49">ROUND(M17,0)-ROUND(M47,0)</f>
        <v>672</v>
      </c>
      <c r="N76" s="32">
        <f t="shared" si="49"/>
        <v>-51</v>
      </c>
      <c r="O76" s="31"/>
      <c r="P76" s="32">
        <f t="shared" ref="P76:Q78" si="50">ROUND(P17,0)-ROUND(P47,0)</f>
        <v>315</v>
      </c>
      <c r="Q76" s="32">
        <f t="shared" si="50"/>
        <v>291</v>
      </c>
      <c r="R76" s="31"/>
      <c r="S76" s="32">
        <f t="shared" ref="S76:T78" si="51">ROUND(S17,0)-ROUND(S47,0)</f>
        <v>-82</v>
      </c>
      <c r="T76" s="32">
        <f t="shared" si="51"/>
        <v>-103</v>
      </c>
    </row>
    <row r="77" spans="2:20">
      <c r="B77" s="237" t="s">
        <v>39</v>
      </c>
      <c r="C77" s="32">
        <f>ROUND(C18,0)-ROUND(C48,0)</f>
        <v>-3110</v>
      </c>
      <c r="D77" s="32">
        <f>ROUND(D18,0)-ROUND(D48,0)</f>
        <v>-2521</v>
      </c>
      <c r="E77" s="29"/>
      <c r="F77" s="29"/>
      <c r="G77" s="32">
        <f>ROUND(G18,0)-ROUND(G48,0)</f>
        <v>246</v>
      </c>
      <c r="H77" s="32">
        <f>ROUND(H18,0)-ROUND(H48,0)</f>
        <v>-39</v>
      </c>
      <c r="I77" s="31"/>
      <c r="J77" s="32">
        <f>ROUND(J18,0)-ROUND(J48,0)</f>
        <v>-222</v>
      </c>
      <c r="K77" s="32">
        <f>ROUND(K18,0)-ROUND(K48,0)</f>
        <v>246</v>
      </c>
      <c r="L77" s="31"/>
      <c r="M77" s="32">
        <f t="shared" ref="M77:N77" si="52">ROUND(M18,0)-ROUND(M48,0)</f>
        <v>497</v>
      </c>
      <c r="N77" s="32">
        <f t="shared" si="52"/>
        <v>-31</v>
      </c>
      <c r="O77" s="31"/>
      <c r="P77" s="32">
        <f t="shared" ref="P77:Q77" si="53">ROUND(P18,0)-ROUND(P48,0)</f>
        <v>275</v>
      </c>
      <c r="Q77" s="32">
        <f t="shared" si="53"/>
        <v>215</v>
      </c>
      <c r="R77" s="31"/>
      <c r="S77" s="32">
        <f t="shared" ref="S77:T77" si="54">ROUND(S18,0)-ROUND(S48,0)</f>
        <v>-41</v>
      </c>
      <c r="T77" s="32">
        <f t="shared" si="54"/>
        <v>-48</v>
      </c>
    </row>
    <row r="78" spans="2:20">
      <c r="B78" s="237" t="s">
        <v>40</v>
      </c>
      <c r="C78" s="32">
        <f t="shared" si="46"/>
        <v>47</v>
      </c>
      <c r="D78" s="32">
        <f t="shared" si="46"/>
        <v>1884</v>
      </c>
      <c r="E78" s="29"/>
      <c r="F78" s="29"/>
      <c r="G78" s="32">
        <f t="shared" si="47"/>
        <v>-1</v>
      </c>
      <c r="H78" s="32">
        <f t="shared" si="47"/>
        <v>409</v>
      </c>
      <c r="I78" s="31"/>
      <c r="J78" s="32">
        <f t="shared" ref="J78:K78" si="55">ROUND(J19,0)-ROUND(J49,0)</f>
        <v>16</v>
      </c>
      <c r="K78" s="32">
        <f t="shared" si="55"/>
        <v>-6</v>
      </c>
      <c r="L78" s="31"/>
      <c r="M78" s="32">
        <f t="shared" ref="M78:N78" si="56">ROUND(M19,0)-ROUND(M49,0)</f>
        <v>0</v>
      </c>
      <c r="N78" s="32">
        <f t="shared" si="56"/>
        <v>2</v>
      </c>
      <c r="O78" s="31"/>
      <c r="P78" s="32">
        <f t="shared" si="50"/>
        <v>16</v>
      </c>
      <c r="Q78" s="32">
        <f t="shared" si="50"/>
        <v>-4</v>
      </c>
      <c r="R78" s="31"/>
      <c r="S78" s="32">
        <f t="shared" si="51"/>
        <v>32</v>
      </c>
      <c r="T78" s="32">
        <f t="shared" si="51"/>
        <v>1479</v>
      </c>
    </row>
    <row r="79" spans="2:20">
      <c r="B79" s="237"/>
      <c r="C79" s="240"/>
      <c r="D79" s="240"/>
      <c r="E79" s="40"/>
      <c r="G79" s="245"/>
      <c r="H79" s="245"/>
      <c r="I79" s="236"/>
      <c r="J79" s="244"/>
      <c r="K79" s="245"/>
      <c r="L79" s="486"/>
      <c r="M79" s="244"/>
      <c r="N79" s="245"/>
      <c r="O79" s="486"/>
      <c r="P79" s="244"/>
      <c r="Q79" s="245"/>
      <c r="R79" s="236"/>
      <c r="S79" s="236"/>
      <c r="T79" s="236"/>
    </row>
    <row r="80" spans="2:20">
      <c r="B80" s="237" t="s">
        <v>10</v>
      </c>
      <c r="C80" s="32">
        <f>ROUND(C21,-2)-ROUND(C51,-2)</f>
        <v>0</v>
      </c>
      <c r="D80" s="32">
        <f>ROUND(D21,-2)-ROUND(D51,-2)</f>
        <v>0</v>
      </c>
      <c r="E80" s="29"/>
      <c r="F80" s="29"/>
      <c r="G80" s="32">
        <f>ROUND(G21,-2)-ROUND(G51,-2)</f>
        <v>-9700</v>
      </c>
      <c r="H80" s="32">
        <f>ROUND(H21,-2)-ROUND(H51,-2)</f>
        <v>-3400</v>
      </c>
      <c r="I80" s="31"/>
      <c r="J80" s="32">
        <f>ROUND(J21,-2)-ROUND(J51,-2)</f>
        <v>-286900</v>
      </c>
      <c r="K80" s="32">
        <f>ROUND(K21,-2)-ROUND(K51,-2)</f>
        <v>-47600</v>
      </c>
      <c r="L80" s="31"/>
      <c r="M80" s="32">
        <f>ROUND(M21,-2)-ROUND(M51,-2)</f>
        <v>-4900</v>
      </c>
      <c r="N80" s="32">
        <f>ROUND(N21,-2)-ROUND(N51,-2)</f>
        <v>-9300</v>
      </c>
      <c r="O80" s="31"/>
      <c r="P80" s="32">
        <f>ROUND(P21,-2)-ROUND(P51,-2)</f>
        <v>-291800</v>
      </c>
      <c r="Q80" s="32">
        <f>ROUND(Q21,-2)-ROUND(Q51,-2)</f>
        <v>-56900</v>
      </c>
      <c r="R80" s="31"/>
      <c r="S80" s="32">
        <f>ROUND(S21,-2)-ROUND(S51,-2)</f>
        <v>-2600</v>
      </c>
      <c r="T80" s="32">
        <f>ROUND(T21,-2)-ROUND(T51,-2)</f>
        <v>100</v>
      </c>
    </row>
    <row r="81" spans="2:20">
      <c r="B81" s="237" t="s">
        <v>12</v>
      </c>
      <c r="C81" s="32">
        <f>ROUND(C22,-2)-ROUND(C52,-2)</f>
        <v>0</v>
      </c>
      <c r="D81" s="32">
        <f>ROUND(D22,-2)-ROUND(D52,-2)</f>
        <v>-24600</v>
      </c>
      <c r="E81" s="29"/>
      <c r="F81" s="29"/>
      <c r="G81" s="32">
        <f>ROUND(G22,-2)-ROUND(G52,-2)</f>
        <v>-2800</v>
      </c>
      <c r="H81" s="32">
        <f>ROUND(H22,-2)-ROUND(H52,-2)</f>
        <v>-1400</v>
      </c>
      <c r="I81" s="31"/>
      <c r="J81" s="32">
        <f>ROUND(J22,-2)-ROUND(J52,-2)</f>
        <v>-30200</v>
      </c>
      <c r="K81" s="32">
        <f>ROUND(K22,-2)-ROUND(K52,-2)</f>
        <v>-5700</v>
      </c>
      <c r="L81" s="31"/>
      <c r="M81" s="32">
        <f>ROUND(M22,-2)-ROUND(M52,-2)</f>
        <v>1500</v>
      </c>
      <c r="N81" s="32">
        <f>ROUND(N22,-2)-ROUND(N52,-2)</f>
        <v>300</v>
      </c>
      <c r="O81" s="31"/>
      <c r="P81" s="32">
        <f>ROUND(P22,-2)-ROUND(P52,-2)</f>
        <v>-28700</v>
      </c>
      <c r="Q81" s="32">
        <f>ROUND(Q22,-2)-ROUND(Q52,-2)</f>
        <v>-5400</v>
      </c>
      <c r="R81" s="31"/>
      <c r="S81" s="32">
        <f>ROUND(S22,-2)-ROUND(S52,-2)</f>
        <v>1000</v>
      </c>
      <c r="T81" s="32">
        <f>ROUND(T22,-2)-ROUND(T52,-2)</f>
        <v>-1000</v>
      </c>
    </row>
    <row r="82" spans="2:20">
      <c r="B82" s="237" t="s">
        <v>95</v>
      </c>
    </row>
  </sheetData>
  <mergeCells count="22">
    <mergeCell ref="C61:D61"/>
    <mergeCell ref="G61:H61"/>
    <mergeCell ref="P61:Q61"/>
    <mergeCell ref="S61:T61"/>
    <mergeCell ref="C1:D1"/>
    <mergeCell ref="G1:H1"/>
    <mergeCell ref="P1:Q1"/>
    <mergeCell ref="S1:T1"/>
    <mergeCell ref="M61:N61"/>
    <mergeCell ref="J61:K61"/>
    <mergeCell ref="AC1:AE1"/>
    <mergeCell ref="AC31:AE31"/>
    <mergeCell ref="W1:Y1"/>
    <mergeCell ref="C31:D31"/>
    <mergeCell ref="G31:H31"/>
    <mergeCell ref="P31:Q31"/>
    <mergeCell ref="S31:T31"/>
    <mergeCell ref="W31:Y31"/>
    <mergeCell ref="J1:K1"/>
    <mergeCell ref="M1:N1"/>
    <mergeCell ref="J31:K31"/>
    <mergeCell ref="M31:N31"/>
  </mergeCells>
  <conditionalFormatting sqref="Z23 W21:Z22 W3:Z12 W33:Z39">
    <cfRule type="cellIs" dxfId="318" priority="58" operator="notEqual">
      <formula>0</formula>
    </cfRule>
  </conditionalFormatting>
  <conditionalFormatting sqref="Z14">
    <cfRule type="cellIs" dxfId="317" priority="57" operator="notEqual">
      <formula>0</formula>
    </cfRule>
  </conditionalFormatting>
  <conditionalFormatting sqref="W17:Y17 X18:Y19">
    <cfRule type="cellIs" dxfId="316" priority="55" operator="notEqual">
      <formula>0</formula>
    </cfRule>
  </conditionalFormatting>
  <conditionalFormatting sqref="W40:W42 Y40:Y42 Y51:Y52 Z48:Z50 W48:X49">
    <cfRule type="cellIs" dxfId="315" priority="51" operator="notEqual">
      <formula>0</formula>
    </cfRule>
  </conditionalFormatting>
  <conditionalFormatting sqref="Z41">
    <cfRule type="cellIs" dxfId="314" priority="50" operator="notEqual">
      <formula>0</formula>
    </cfRule>
  </conditionalFormatting>
  <conditionalFormatting sqref="W44:Y44 X46 W47 Y47">
    <cfRule type="cellIs" dxfId="313" priority="49" operator="notEqual">
      <formula>0</formula>
    </cfRule>
  </conditionalFormatting>
  <conditionalFormatting sqref="W51:W52">
    <cfRule type="cellIs" dxfId="312" priority="48" operator="notEqual">
      <formula>0</formula>
    </cfRule>
  </conditionalFormatting>
  <conditionalFormatting sqref="C80:D81 G80:H81 P80:Q81 S80:T81">
    <cfRule type="cellIs" dxfId="311" priority="41" operator="notEqual">
      <formula>0</formula>
    </cfRule>
  </conditionalFormatting>
  <conditionalFormatting sqref="C64:D72">
    <cfRule type="cellIs" dxfId="310" priority="47" operator="notEqual">
      <formula>0</formula>
    </cfRule>
  </conditionalFormatting>
  <conditionalFormatting sqref="G64:H72">
    <cfRule type="cellIs" dxfId="309" priority="46" operator="notEqual">
      <formula>0</formula>
    </cfRule>
  </conditionalFormatting>
  <conditionalFormatting sqref="P64:Q72">
    <cfRule type="cellIs" dxfId="308" priority="45" operator="notEqual">
      <formula>0</formula>
    </cfRule>
  </conditionalFormatting>
  <conditionalFormatting sqref="S64:T72">
    <cfRule type="cellIs" dxfId="307" priority="44" operator="notEqual">
      <formula>0</formula>
    </cfRule>
  </conditionalFormatting>
  <conditionalFormatting sqref="S76:T76 P76:Q76 G76:H78 C76:D78 P78:Q78 S78:T78">
    <cfRule type="cellIs" dxfId="306" priority="42" operator="notEqual">
      <formula>0</formula>
    </cfRule>
  </conditionalFormatting>
  <conditionalFormatting sqref="Y48:Y49">
    <cfRule type="cellIs" dxfId="305" priority="40" operator="notEqual">
      <formula>0</formula>
    </cfRule>
  </conditionalFormatting>
  <conditionalFormatting sqref="W18">
    <cfRule type="cellIs" dxfId="304" priority="39" operator="notEqual">
      <formula>0</formula>
    </cfRule>
  </conditionalFormatting>
  <conditionalFormatting sqref="W19">
    <cfRule type="cellIs" dxfId="303" priority="38" operator="notEqual">
      <formula>0</formula>
    </cfRule>
  </conditionalFormatting>
  <conditionalFormatting sqref="W14">
    <cfRule type="cellIs" dxfId="302" priority="37" operator="notEqual">
      <formula>0</formula>
    </cfRule>
  </conditionalFormatting>
  <conditionalFormatting sqref="Y14">
    <cfRule type="cellIs" dxfId="301" priority="36" operator="notEqual">
      <formula>0</formula>
    </cfRule>
  </conditionalFormatting>
  <conditionalFormatting sqref="M80:N81">
    <cfRule type="cellIs" dxfId="300" priority="33" operator="notEqual">
      <formula>0</formula>
    </cfRule>
  </conditionalFormatting>
  <conditionalFormatting sqref="M64:N66 M68:N72">
    <cfRule type="cellIs" dxfId="299" priority="35" operator="notEqual">
      <formula>0</formula>
    </cfRule>
  </conditionalFormatting>
  <conditionalFormatting sqref="M76:N76 M78:N78">
    <cfRule type="cellIs" dxfId="298" priority="34" operator="notEqual">
      <formula>0</formula>
    </cfRule>
  </conditionalFormatting>
  <conditionalFormatting sqref="J80:K81">
    <cfRule type="cellIs" dxfId="297" priority="30" operator="notEqual">
      <formula>0</formula>
    </cfRule>
  </conditionalFormatting>
  <conditionalFormatting sqref="J64:K72">
    <cfRule type="cellIs" dxfId="296" priority="32" operator="notEqual">
      <formula>0</formula>
    </cfRule>
  </conditionalFormatting>
  <conditionalFormatting sqref="J76:K78">
    <cfRule type="cellIs" dxfId="295" priority="31" operator="notEqual">
      <formula>0</formula>
    </cfRule>
  </conditionalFormatting>
  <conditionalFormatting sqref="M77:N77">
    <cfRule type="cellIs" dxfId="294" priority="29" operator="notEqual">
      <formula>0</formula>
    </cfRule>
  </conditionalFormatting>
  <conditionalFormatting sqref="P77:Q77">
    <cfRule type="cellIs" dxfId="293" priority="28" operator="notEqual">
      <formula>0</formula>
    </cfRule>
  </conditionalFormatting>
  <conditionalFormatting sqref="S77:T77">
    <cfRule type="cellIs" dxfId="292" priority="27" operator="notEqual">
      <formula>0</formula>
    </cfRule>
  </conditionalFormatting>
  <conditionalFormatting sqref="AF23 AD33:AD39 AC3:AF12 AC21:AF22 AF33:AF39">
    <cfRule type="cellIs" dxfId="291" priority="25" operator="notEqual">
      <formula>0</formula>
    </cfRule>
  </conditionalFormatting>
  <conditionalFormatting sqref="AF14">
    <cfRule type="cellIs" dxfId="290" priority="24" operator="notEqual">
      <formula>0</formula>
    </cfRule>
  </conditionalFormatting>
  <conditionalFormatting sqref="AD17:AD19">
    <cfRule type="cellIs" dxfId="289" priority="23" operator="notEqual">
      <formula>0</formula>
    </cfRule>
  </conditionalFormatting>
  <conditionalFormatting sqref="AF48:AF50 AD48:AD49">
    <cfRule type="cellIs" dxfId="288" priority="22" operator="notEqual">
      <formula>0</formula>
    </cfRule>
  </conditionalFormatting>
  <conditionalFormatting sqref="AF41">
    <cfRule type="cellIs" dxfId="287" priority="21" operator="notEqual">
      <formula>0</formula>
    </cfRule>
  </conditionalFormatting>
  <conditionalFormatting sqref="AD44 AD46">
    <cfRule type="cellIs" dxfId="286" priority="20" operator="notEqual">
      <formula>0</formula>
    </cfRule>
  </conditionalFormatting>
  <conditionalFormatting sqref="AC19 AC14">
    <cfRule type="cellIs" dxfId="285" priority="13" operator="notEqual">
      <formula>0</formula>
    </cfRule>
  </conditionalFormatting>
  <conditionalFormatting sqref="AC33:AC42">
    <cfRule type="cellIs" dxfId="284" priority="12" operator="notEqual">
      <formula>0</formula>
    </cfRule>
  </conditionalFormatting>
  <conditionalFormatting sqref="AC51:AC52 AC47:AC49 AC44">
    <cfRule type="cellIs" dxfId="283" priority="11" operator="notEqual">
      <formula>0</formula>
    </cfRule>
  </conditionalFormatting>
  <conditionalFormatting sqref="AE14">
    <cfRule type="cellIs" dxfId="282" priority="10" operator="notEqual">
      <formula>0</formula>
    </cfRule>
  </conditionalFormatting>
  <conditionalFormatting sqref="AE17:AE19">
    <cfRule type="cellIs" dxfId="281" priority="9" operator="notEqual">
      <formula>0</formula>
    </cfRule>
  </conditionalFormatting>
  <conditionalFormatting sqref="AE33:AE42">
    <cfRule type="cellIs" dxfId="280" priority="8" operator="notEqual">
      <formula>0</formula>
    </cfRule>
  </conditionalFormatting>
  <conditionalFormatting sqref="AE47:AE49">
    <cfRule type="cellIs" dxfId="279" priority="7" operator="notEqual">
      <formula>0</formula>
    </cfRule>
  </conditionalFormatting>
  <conditionalFormatting sqref="AE52">
    <cfRule type="cellIs" dxfId="278" priority="6" operator="notEqual">
      <formula>0</formula>
    </cfRule>
  </conditionalFormatting>
  <conditionalFormatting sqref="AE51">
    <cfRule type="cellIs" dxfId="277" priority="5" operator="notEqual">
      <formula>0</formula>
    </cfRule>
  </conditionalFormatting>
  <conditionalFormatting sqref="AE44">
    <cfRule type="cellIs" dxfId="276" priority="4" operator="notEqual">
      <formula>0</formula>
    </cfRule>
  </conditionalFormatting>
  <conditionalFormatting sqref="M67:N67">
    <cfRule type="cellIs" dxfId="275" priority="3" operator="notEqual">
      <formula>0</formula>
    </cfRule>
  </conditionalFormatting>
  <conditionalFormatting sqref="AC17">
    <cfRule type="cellIs" dxfId="274" priority="2" operator="notEqual">
      <formula>0</formula>
    </cfRule>
  </conditionalFormatting>
  <conditionalFormatting sqref="AC18">
    <cfRule type="cellIs" dxfId="273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2:R30"/>
  <sheetViews>
    <sheetView workbookViewId="0"/>
  </sheetViews>
  <sheetFormatPr defaultRowHeight="13.2"/>
  <cols>
    <col min="1" max="1" width="34" customWidth="1"/>
    <col min="2" max="2" width="10.21875" customWidth="1"/>
    <col min="3" max="3" width="10" customWidth="1"/>
    <col min="4" max="4" width="8" customWidth="1"/>
    <col min="5" max="5" width="9.21875" customWidth="1"/>
    <col min="12" max="12" width="9.6640625" bestFit="1" customWidth="1"/>
  </cols>
  <sheetData>
    <row r="2" spans="1:18" ht="14.4">
      <c r="A2" s="260" t="s">
        <v>131</v>
      </c>
      <c r="B2" s="261"/>
      <c r="C2" s="261"/>
      <c r="D2" s="261"/>
      <c r="E2" s="261"/>
    </row>
    <row r="3" spans="1:18" ht="24.75" customHeight="1">
      <c r="A3" s="273"/>
      <c r="B3" s="274" t="s">
        <v>132</v>
      </c>
      <c r="C3" s="274" t="s">
        <v>133</v>
      </c>
      <c r="D3" s="274" t="s">
        <v>134</v>
      </c>
      <c r="E3" s="275" t="s">
        <v>135</v>
      </c>
      <c r="G3" s="47" t="s">
        <v>139</v>
      </c>
      <c r="H3" s="47"/>
      <c r="I3" s="47"/>
      <c r="J3" s="47"/>
      <c r="K3" s="47"/>
      <c r="L3" s="47"/>
      <c r="M3" s="47"/>
      <c r="N3" s="47" t="s">
        <v>33</v>
      </c>
    </row>
    <row r="4" spans="1:18" ht="11.7" customHeight="1">
      <c r="A4" s="568" t="s">
        <v>79</v>
      </c>
      <c r="B4" s="569" t="s">
        <v>25</v>
      </c>
      <c r="C4" s="569" t="s">
        <v>25</v>
      </c>
      <c r="D4" s="569" t="s">
        <v>25</v>
      </c>
      <c r="E4" s="570" t="s">
        <v>25</v>
      </c>
      <c r="G4" s="247" t="s">
        <v>140</v>
      </c>
      <c r="H4" s="247" t="s">
        <v>30</v>
      </c>
      <c r="I4" s="247" t="s">
        <v>19</v>
      </c>
      <c r="J4" s="247" t="s">
        <v>18</v>
      </c>
      <c r="K4" s="47"/>
      <c r="L4" s="47" t="s">
        <v>20</v>
      </c>
      <c r="M4" s="47"/>
      <c r="N4" s="247" t="s">
        <v>140</v>
      </c>
      <c r="O4" s="247" t="s">
        <v>30</v>
      </c>
      <c r="P4" s="247" t="s">
        <v>19</v>
      </c>
      <c r="Q4" s="247" t="s">
        <v>18</v>
      </c>
      <c r="R4" s="247" t="s">
        <v>149</v>
      </c>
    </row>
    <row r="5" spans="1:18">
      <c r="A5" s="571" t="s">
        <v>50</v>
      </c>
      <c r="B5" s="580">
        <v>3547.9999999999991</v>
      </c>
      <c r="C5" s="580">
        <v>7472.9999999999991</v>
      </c>
      <c r="D5" s="580">
        <v>-230.99999999999702</v>
      </c>
      <c r="E5" s="580">
        <v>10790</v>
      </c>
      <c r="G5" s="33">
        <f>(B5-'Barclays UK YTD'!C7)</f>
        <v>-3804.9999999999991</v>
      </c>
      <c r="H5" s="33">
        <f>(C5-'Barclays International YTD'!C8)</f>
        <v>-7201.9999999999882</v>
      </c>
      <c r="I5" s="33">
        <f>(D5-'Head Office YTD'!C7)</f>
        <v>165.000000000011</v>
      </c>
      <c r="J5" s="33">
        <f>E5-'Group PH'!C4</f>
        <v>4507</v>
      </c>
      <c r="K5" s="47"/>
      <c r="L5" s="33">
        <f>(ROUND(E5,0)-ROUND(D5,0)-ROUND(C5,0)-ROUND(B5,0))</f>
        <v>0</v>
      </c>
      <c r="M5" s="47"/>
      <c r="N5" s="47"/>
    </row>
    <row r="6" spans="1:18" ht="11.25" customHeight="1">
      <c r="A6" s="572" t="s">
        <v>51</v>
      </c>
      <c r="B6" s="581">
        <v>-421.00000000000006</v>
      </c>
      <c r="C6" s="581">
        <v>-492</v>
      </c>
      <c r="D6" s="581">
        <v>-15.000000000000053</v>
      </c>
      <c r="E6" s="581">
        <v>-928.00000000000011</v>
      </c>
      <c r="G6" s="33">
        <f>(B6-'Barclays UK YTD'!C8)</f>
        <v>290.99999999999994</v>
      </c>
      <c r="H6" s="33">
        <f>(C6-'Barclays International YTD'!C9)</f>
        <v>681</v>
      </c>
      <c r="I6" s="33">
        <f>(D6-'Head Office YTD'!C8)</f>
        <v>11.999999999999776</v>
      </c>
      <c r="J6" s="33">
        <f>E6-'Group PH'!C5</f>
        <v>1186.9999999999995</v>
      </c>
      <c r="K6" s="47"/>
      <c r="L6" s="33">
        <f t="shared" ref="L6:L10" si="0">(ROUND(E6,0)-ROUND(D6,0)-ROUND(C6,0)-ROUND(B6,0))</f>
        <v>0</v>
      </c>
      <c r="M6" s="47"/>
      <c r="N6" s="47"/>
    </row>
    <row r="7" spans="1:18">
      <c r="A7" s="573" t="s">
        <v>136</v>
      </c>
      <c r="B7" s="582">
        <v>3127.0000000000005</v>
      </c>
      <c r="C7" s="582">
        <v>6980.9999999999973</v>
      </c>
      <c r="D7" s="582">
        <v>-245.9999999999977</v>
      </c>
      <c r="E7" s="582">
        <v>9861.9999999999982</v>
      </c>
      <c r="G7" s="33">
        <f>(B7-'Barclays UK YTD'!C9)</f>
        <v>-3513.9999999999986</v>
      </c>
      <c r="H7" s="33">
        <f>(C7-'Barclays International YTD'!C10)</f>
        <v>-6520.9999999999973</v>
      </c>
      <c r="I7" s="33">
        <f>(ROUND(D7,0)-ROUND('Head Office YTD'!C9,0))</f>
        <v>177</v>
      </c>
      <c r="J7" s="33">
        <f>E7-'Group PH'!C6</f>
        <v>5693.9999999999982</v>
      </c>
      <c r="K7" s="47"/>
      <c r="L7" s="33">
        <f t="shared" si="0"/>
        <v>0</v>
      </c>
      <c r="M7" s="47"/>
      <c r="N7" s="47"/>
    </row>
    <row r="8" spans="1:18" ht="12" customHeight="1">
      <c r="A8" s="574" t="s">
        <v>87</v>
      </c>
      <c r="B8" s="583">
        <v>-2064.9999999999995</v>
      </c>
      <c r="C8" s="583">
        <v>-4670.9999999999982</v>
      </c>
      <c r="D8" s="583">
        <v>-135.99999999999343</v>
      </c>
      <c r="E8" s="583">
        <v>-6871.99999999999</v>
      </c>
      <c r="G8" s="33">
        <f>(B8-'Barclays UK YTD'!C14)</f>
        <v>3554.0000000000014</v>
      </c>
      <c r="H8" s="33">
        <f>(C8-'Barclays International YTD'!C15)</f>
        <v>4782.0000000000018</v>
      </c>
      <c r="I8" s="33">
        <f>(D8-'Head Office YTD'!C15)</f>
        <v>226.00000000000645</v>
      </c>
      <c r="J8" s="33">
        <f>(E8-'Group PH'!C9)</f>
        <v>-3608.9999999999909</v>
      </c>
      <c r="K8" s="47"/>
      <c r="L8" s="33">
        <f t="shared" si="0"/>
        <v>0</v>
      </c>
      <c r="M8" s="47"/>
      <c r="N8" s="47"/>
    </row>
    <row r="9" spans="1:18" ht="11.25" customHeight="1">
      <c r="A9" s="572" t="s">
        <v>137</v>
      </c>
      <c r="B9" s="581" t="s">
        <v>151</v>
      </c>
      <c r="C9" s="581">
        <v>30.999999999999144</v>
      </c>
      <c r="D9" s="581">
        <v>-6.9999999999993969</v>
      </c>
      <c r="E9" s="581">
        <v>23.999999999999236</v>
      </c>
      <c r="G9" s="33" t="e">
        <f>(B9-'Barclays UK YTD'!C15)</f>
        <v>#VALUE!</v>
      </c>
      <c r="H9" s="33">
        <f>(C9-'Barclays International YTD'!C16)</f>
        <v>-37.999999999998266</v>
      </c>
      <c r="I9" s="33">
        <f>(D9-'Head Office YTD'!C16)</f>
        <v>-9.0000000000050768</v>
      </c>
      <c r="J9" s="33">
        <f>(E9-'Group PH'!C10)</f>
        <v>15.999999999999869</v>
      </c>
      <c r="K9" s="47"/>
      <c r="L9" s="33" t="e">
        <f t="shared" si="0"/>
        <v>#VALUE!</v>
      </c>
      <c r="M9" s="47"/>
      <c r="N9" s="47"/>
    </row>
    <row r="10" spans="1:18" ht="13.2" customHeight="1">
      <c r="A10" s="575" t="s">
        <v>138</v>
      </c>
      <c r="B10" s="584">
        <v>1061.9999999999998</v>
      </c>
      <c r="C10" s="584">
        <v>2341.0000000000005</v>
      </c>
      <c r="D10" s="584">
        <v>-388.99999999999227</v>
      </c>
      <c r="E10" s="584">
        <v>3014.0000000000059</v>
      </c>
      <c r="G10" s="33">
        <f>(B10-'Barclays UK YTD'!C16)</f>
        <v>40.000000000001364</v>
      </c>
      <c r="H10" s="33">
        <f>(C10-'Barclays International YTD'!C17)</f>
        <v>-1776.9999999999905</v>
      </c>
      <c r="I10" s="33">
        <f>(ROUND(D10,0)-ROUND('Head Office YTD'!C17,0))</f>
        <v>394</v>
      </c>
      <c r="J10" s="33">
        <f>(ROUND(E10,0)-ROUND('Group PH'!C11,0))</f>
        <v>2101</v>
      </c>
      <c r="K10" s="47"/>
      <c r="L10" s="33">
        <f t="shared" si="0"/>
        <v>0</v>
      </c>
      <c r="M10" s="47"/>
      <c r="N10" s="47"/>
    </row>
    <row r="11" spans="1:18" ht="13.8" thickBot="1">
      <c r="A11" s="576"/>
      <c r="B11" s="585"/>
      <c r="C11" s="585"/>
      <c r="D11" s="585"/>
      <c r="E11" s="585"/>
      <c r="G11" s="46" t="s">
        <v>142</v>
      </c>
      <c r="H11" s="47"/>
      <c r="I11" s="47"/>
      <c r="J11" s="47"/>
      <c r="K11" s="47"/>
      <c r="L11" s="47"/>
      <c r="M11" s="47"/>
      <c r="N11" s="47"/>
    </row>
    <row r="12" spans="1:18" ht="11.25" customHeight="1" thickBot="1">
      <c r="A12" s="572"/>
      <c r="B12" s="586" t="s">
        <v>150</v>
      </c>
      <c r="C12" s="586" t="s">
        <v>150</v>
      </c>
      <c r="D12" s="586" t="s">
        <v>150</v>
      </c>
      <c r="E12" s="586" t="s">
        <v>150</v>
      </c>
      <c r="G12" s="262" t="s">
        <v>13</v>
      </c>
      <c r="H12" s="263"/>
      <c r="I12" s="264"/>
      <c r="J12" s="47"/>
      <c r="K12" s="47"/>
      <c r="L12" s="47"/>
      <c r="M12" s="47"/>
      <c r="N12" s="47"/>
    </row>
    <row r="13" spans="1:18" ht="13.8" thickBot="1">
      <c r="A13" s="573" t="s">
        <v>74</v>
      </c>
      <c r="B13" s="692">
        <v>258953.00000000003</v>
      </c>
      <c r="C13" s="692">
        <v>951413.0000000007</v>
      </c>
      <c r="D13" s="692">
        <v>22356.999999999734</v>
      </c>
      <c r="E13" s="692">
        <v>1232823.0000000009</v>
      </c>
      <c r="G13" s="579">
        <f>ROUND(B13,-2)-ROUND('Barclays UK YTD'!C21,-2)</f>
        <v>1200</v>
      </c>
      <c r="H13" s="579">
        <f>ROUND('Barclays International YTD'!C27,-2)-ROUND(C13,-2)</f>
        <v>-90000</v>
      </c>
      <c r="I13" s="579">
        <f>ROUND('Head Office YTD'!C21,-2)-ROUND(D13,-2)</f>
        <v>-1400</v>
      </c>
      <c r="J13" s="579">
        <f>ROUND('Group Qrtly'!C38,-2)-ROUND(E13,-2)</f>
        <v>211500</v>
      </c>
      <c r="K13" s="47"/>
      <c r="L13" s="33">
        <f>ROUND(B13,-2)+ROUND(C13,-2)+ROUND(D13,-2)-ROUND(E13,-2)</f>
        <v>0</v>
      </c>
      <c r="M13" s="47"/>
      <c r="N13" s="47"/>
    </row>
    <row r="14" spans="1:18" ht="13.8" thickBot="1">
      <c r="G14" s="262" t="s">
        <v>141</v>
      </c>
      <c r="H14" s="263"/>
      <c r="I14" s="263"/>
      <c r="J14" s="264"/>
      <c r="K14" s="47"/>
      <c r="L14" s="47"/>
      <c r="M14" s="47"/>
      <c r="N14" s="47"/>
    </row>
    <row r="15" spans="1:18">
      <c r="G15" s="579">
        <f>ROUND('Barclays UK Qrtly'!C21,-2)-ROUND(B13,-2)</f>
        <v>8500</v>
      </c>
      <c r="H15" s="579">
        <f>ROUND('Barclays International Qrtly'!C27,-2)-ROUND(C13,-2)</f>
        <v>201800</v>
      </c>
      <c r="I15" s="579">
        <f>ROUND('Head Office Qrtly'!C21,-2)-ROUND(D13,-2)</f>
        <v>1200</v>
      </c>
      <c r="J15" s="579">
        <f>ROUND('Group Qrtly'!C38,-2)-ROUND(E13,-2)</f>
        <v>211500</v>
      </c>
      <c r="K15" s="47"/>
      <c r="L15" s="47"/>
      <c r="M15" s="47"/>
      <c r="N15" s="47"/>
    </row>
    <row r="16" spans="1:18">
      <c r="G16" s="47"/>
      <c r="H16" s="47"/>
      <c r="I16" s="47"/>
      <c r="J16" s="47"/>
      <c r="K16" s="47" t="s">
        <v>143</v>
      </c>
      <c r="L16" s="47"/>
      <c r="M16" s="47"/>
      <c r="N16" s="47"/>
    </row>
    <row r="17" spans="1:14" ht="22.8">
      <c r="A17" s="273"/>
      <c r="B17" s="274" t="s">
        <v>132</v>
      </c>
      <c r="C17" s="274" t="s">
        <v>133</v>
      </c>
      <c r="D17" s="274" t="s">
        <v>134</v>
      </c>
      <c r="E17" s="276" t="s">
        <v>135</v>
      </c>
      <c r="G17" s="47"/>
      <c r="H17" s="47"/>
      <c r="I17" s="47"/>
      <c r="J17" s="47"/>
      <c r="K17" s="47"/>
      <c r="L17" s="47"/>
      <c r="M17" s="47"/>
      <c r="N17" s="47"/>
    </row>
    <row r="18" spans="1:14">
      <c r="A18" s="506" t="s">
        <v>80</v>
      </c>
      <c r="B18" s="441" t="s">
        <v>25</v>
      </c>
      <c r="C18" s="441" t="s">
        <v>25</v>
      </c>
      <c r="D18" s="441" t="s">
        <v>25</v>
      </c>
      <c r="E18" s="441" t="s">
        <v>25</v>
      </c>
      <c r="G18" s="247" t="s">
        <v>140</v>
      </c>
      <c r="H18" s="247" t="s">
        <v>30</v>
      </c>
      <c r="I18" s="247" t="s">
        <v>19</v>
      </c>
      <c r="J18" s="247" t="s">
        <v>18</v>
      </c>
      <c r="K18" s="47"/>
      <c r="L18" s="47" t="s">
        <v>20</v>
      </c>
      <c r="M18" s="47"/>
      <c r="N18" s="47"/>
    </row>
    <row r="19" spans="1:14">
      <c r="A19" s="428" t="s">
        <v>50</v>
      </c>
      <c r="B19" s="425">
        <v>3624</v>
      </c>
      <c r="C19" s="425">
        <v>7515</v>
      </c>
      <c r="D19" s="425">
        <v>-205</v>
      </c>
      <c r="E19" s="587">
        <v>10934</v>
      </c>
      <c r="G19" s="33">
        <f>(ROUND(B19,0)-ROUND('Barclays UK YTD'!D7,0))</f>
        <v>-3759</v>
      </c>
      <c r="H19" s="33">
        <f>(ROUND(C19,0)-ROUND('Barclays International YTD'!D8,0))</f>
        <v>-6511</v>
      </c>
      <c r="I19" s="33">
        <f>(ROUND(D19,0)-ROUND('Head Office YTD'!D7,0))</f>
        <v>68</v>
      </c>
      <c r="J19" s="33">
        <f>(ROUND(E19,0)-ROUND('Group PH'!D4,0))</f>
        <v>5682</v>
      </c>
      <c r="K19" s="47"/>
      <c r="L19" s="33">
        <f>(ROUND(E19,0)-ROUND(D19,0)-ROUND(C19,0)-ROUND(B19,0))</f>
        <v>0</v>
      </c>
      <c r="M19" s="47"/>
      <c r="N19" s="47"/>
    </row>
    <row r="20" spans="1:14" ht="21">
      <c r="A20" s="316" t="s">
        <v>75</v>
      </c>
      <c r="B20" s="420">
        <v>-415</v>
      </c>
      <c r="C20" s="420">
        <v>-161</v>
      </c>
      <c r="D20" s="420">
        <v>5</v>
      </c>
      <c r="E20" s="588">
        <v>-571</v>
      </c>
      <c r="G20" s="33">
        <f>(ROUND(B20,0)-ROUND('Barclays UK YTD'!D8,0))</f>
        <v>411</v>
      </c>
      <c r="H20" s="33">
        <f>(C20-'Barclays International YTD'!D9)</f>
        <v>497</v>
      </c>
      <c r="I20" s="33">
        <f>(ROUND(D20,0)-ROUND('Head Office YTD'!D8,0))</f>
        <v>-11</v>
      </c>
      <c r="J20" s="33">
        <f>(ROUND(E20,0)-ROUND('Group PH'!D5,0))</f>
        <v>-123</v>
      </c>
      <c r="K20" s="47"/>
      <c r="L20" s="33">
        <f t="shared" ref="L20:L24" si="1">(ROUND(E20,0)-ROUND(D20,0)-ROUND(C20,0)-ROUND(B20,0))</f>
        <v>0</v>
      </c>
      <c r="M20" s="47"/>
      <c r="N20" s="47"/>
    </row>
    <row r="21" spans="1:14">
      <c r="A21" s="377" t="s">
        <v>136</v>
      </c>
      <c r="B21" s="589">
        <v>3209</v>
      </c>
      <c r="C21" s="589">
        <v>7354</v>
      </c>
      <c r="D21" s="589">
        <v>-200</v>
      </c>
      <c r="E21" s="589">
        <v>10363</v>
      </c>
      <c r="G21" s="33">
        <f>(ROUND(B21,0)-ROUND('Barclays UK YTD'!D9,0))</f>
        <v>-3348</v>
      </c>
      <c r="H21" s="33">
        <f>(C21-'Barclays International YTD'!D10)</f>
        <v>-6014</v>
      </c>
      <c r="I21" s="33">
        <f>(ROUND(D21,0)-ROUND('Head Office YTD'!D9,0))</f>
        <v>57</v>
      </c>
      <c r="J21" s="33">
        <f>(ROUND(E21,0)-ROUND('Group PH'!D6,0))</f>
        <v>5559</v>
      </c>
      <c r="K21" s="47"/>
      <c r="L21" s="33">
        <f t="shared" si="1"/>
        <v>0</v>
      </c>
      <c r="M21" s="47"/>
      <c r="N21" s="47"/>
    </row>
    <row r="22" spans="1:14">
      <c r="A22" s="278" t="s">
        <v>87</v>
      </c>
      <c r="B22" s="386">
        <v>-2387</v>
      </c>
      <c r="C22" s="386">
        <v>-4668</v>
      </c>
      <c r="D22" s="386">
        <v>-1661</v>
      </c>
      <c r="E22" s="590">
        <v>-8716</v>
      </c>
      <c r="G22" s="33">
        <f>(ROUND(B22,0)-ROUND('Barclays UK YTD'!D14,0))</f>
        <v>2217</v>
      </c>
      <c r="H22" s="33">
        <f>(C22-'Barclays International YTD'!D15)</f>
        <v>4993</v>
      </c>
      <c r="I22" s="33">
        <f>(ROUND(D22,0)-ROUND('Head Office YTD'!D15,0))</f>
        <v>317</v>
      </c>
      <c r="J22" s="33">
        <f>(E22-'Group PH'!D9)</f>
        <v>-5398</v>
      </c>
      <c r="K22" s="47"/>
      <c r="L22" s="33">
        <f t="shared" si="1"/>
        <v>0</v>
      </c>
      <c r="M22" s="47"/>
      <c r="N22" s="47"/>
    </row>
    <row r="23" spans="1:14">
      <c r="A23" s="316" t="s">
        <v>137</v>
      </c>
      <c r="B23" s="277">
        <v>4</v>
      </c>
      <c r="C23" s="277">
        <v>24</v>
      </c>
      <c r="D23" s="277">
        <v>-16</v>
      </c>
      <c r="E23" s="588">
        <v>12</v>
      </c>
      <c r="G23" s="33">
        <f>(B23-'Barclays UK YTD'!D15)</f>
        <v>1</v>
      </c>
      <c r="H23" s="33">
        <f>(C23-'Barclays International YTD'!D16)</f>
        <v>-44</v>
      </c>
      <c r="I23" s="33">
        <f>(ROUND(D23,0)-ROUND('Head Office YTD'!D16,0))</f>
        <v>-14</v>
      </c>
      <c r="J23" s="33">
        <f>(E23-'Group PH'!D10)</f>
        <v>15</v>
      </c>
      <c r="K23" s="47"/>
      <c r="L23" s="33">
        <f t="shared" si="1"/>
        <v>0</v>
      </c>
      <c r="M23" s="47"/>
      <c r="N23" s="47"/>
    </row>
    <row r="24" spans="1:14">
      <c r="A24" s="377" t="s">
        <v>138</v>
      </c>
      <c r="B24" s="589">
        <v>826</v>
      </c>
      <c r="C24" s="589">
        <v>2710</v>
      </c>
      <c r="D24" s="589">
        <v>-1877</v>
      </c>
      <c r="E24" s="589">
        <v>1659</v>
      </c>
      <c r="G24" s="33">
        <f>(ROUND(B24,0)-ROUND('Barclays UK YTD'!D16,0))</f>
        <v>-1130</v>
      </c>
      <c r="H24" s="33">
        <f>(ROUND(C24,0)-ROUND('Barclays International YTD'!D17,0))</f>
        <v>-1065</v>
      </c>
      <c r="I24" s="33">
        <f>(ROUND(D24,0)-ROUND('Head Office YTD'!D17,0))</f>
        <v>360</v>
      </c>
      <c r="J24" s="33">
        <f>(ROUND(E24,0)-ROUND('Group PH'!D11,0))</f>
        <v>176</v>
      </c>
      <c r="K24" s="47"/>
      <c r="L24" s="33">
        <f t="shared" si="1"/>
        <v>0</v>
      </c>
      <c r="M24" s="47"/>
      <c r="N24" s="47"/>
    </row>
    <row r="25" spans="1:14" ht="13.8" thickBot="1">
      <c r="A25" s="470"/>
      <c r="B25" s="585"/>
      <c r="C25" s="585"/>
      <c r="D25" s="585"/>
      <c r="E25" s="585"/>
      <c r="G25" s="46" t="s">
        <v>142</v>
      </c>
      <c r="H25" s="47"/>
      <c r="I25" s="47"/>
      <c r="J25" s="47"/>
      <c r="K25" s="47"/>
      <c r="L25" s="47"/>
      <c r="M25" s="47"/>
      <c r="N25" s="47"/>
    </row>
    <row r="26" spans="1:14" ht="13.8" thickBot="1">
      <c r="A26" s="506" t="s">
        <v>48</v>
      </c>
      <c r="B26" s="591" t="s">
        <v>150</v>
      </c>
      <c r="C26" s="591" t="s">
        <v>150</v>
      </c>
      <c r="D26" s="591" t="s">
        <v>150</v>
      </c>
      <c r="E26" s="591" t="s">
        <v>150</v>
      </c>
      <c r="G26" s="262" t="s">
        <v>13</v>
      </c>
      <c r="H26" s="263"/>
      <c r="I26" s="264"/>
      <c r="J26" s="47"/>
      <c r="K26" s="47"/>
      <c r="L26" s="47"/>
      <c r="M26" s="47"/>
      <c r="N26" s="47"/>
    </row>
    <row r="27" spans="1:14" ht="13.8" thickBot="1">
      <c r="A27" s="377" t="s">
        <v>74</v>
      </c>
      <c r="B27" s="578">
        <v>249700</v>
      </c>
      <c r="C27" s="578">
        <v>862100</v>
      </c>
      <c r="D27" s="578">
        <v>21500</v>
      </c>
      <c r="E27" s="592">
        <v>1133300</v>
      </c>
      <c r="G27" s="33">
        <f>ROUND(('Barclays UK YTD'!D21),-2)-ROUND(B27,-2)</f>
        <v>0</v>
      </c>
      <c r="H27" s="33">
        <f>ROUND('Barclays International YTD'!D27,-2)-ROUND(C27,-2)</f>
        <v>0</v>
      </c>
      <c r="I27" s="33">
        <f>ROUND('Head Office YTD'!D21,-2)-ROUND(D27,-2)</f>
        <v>0</v>
      </c>
      <c r="J27" s="33">
        <f>ROUND('Group Qrtly'!F38,-2)-ROUND(E27,-2)</f>
        <v>157100</v>
      </c>
      <c r="K27" s="47"/>
      <c r="L27" s="33">
        <f>SUM(B27:D27)-E27</f>
        <v>0</v>
      </c>
      <c r="M27" s="47"/>
      <c r="N27" s="47"/>
    </row>
    <row r="28" spans="1:14" ht="13.8" thickBot="1">
      <c r="G28" s="262" t="s">
        <v>141</v>
      </c>
      <c r="H28" s="263"/>
      <c r="I28" s="263"/>
      <c r="J28" s="264"/>
      <c r="K28" s="47"/>
      <c r="L28" s="47"/>
      <c r="M28" s="47"/>
      <c r="N28" s="47"/>
    </row>
    <row r="29" spans="1:14">
      <c r="G29" s="33">
        <f>ROUND('Barclays UK Qrtly'!F21,-2)-ROUND(B27,-2)</f>
        <v>8200</v>
      </c>
      <c r="H29" s="33">
        <f>ROUND('Barclays International Qrtly'!F27,-2)-ROUND(C27,-2)</f>
        <v>147500</v>
      </c>
      <c r="I29" s="33">
        <f>ROUND('Head Office Qrtly'!F21,-2)-ROUND(D27,-2)</f>
        <v>1400</v>
      </c>
      <c r="J29" s="33">
        <f>ROUND('Group Qrtly'!F38,-2)-ROUND(E27,-2)</f>
        <v>157100</v>
      </c>
      <c r="K29" s="47"/>
      <c r="L29" s="47"/>
      <c r="M29" s="47"/>
      <c r="N29" s="47"/>
    </row>
    <row r="30" spans="1:14">
      <c r="G30" s="47"/>
      <c r="H30" s="47"/>
      <c r="I30" s="47"/>
      <c r="J30" s="47"/>
      <c r="K30" s="47"/>
      <c r="L30" s="47"/>
      <c r="M30" s="47"/>
      <c r="N30" s="47"/>
    </row>
  </sheetData>
  <conditionalFormatting sqref="G5:G10">
    <cfRule type="cellIs" dxfId="125" priority="38" operator="notEqual">
      <formula>0</formula>
    </cfRule>
  </conditionalFormatting>
  <conditionalFormatting sqref="H5:H10">
    <cfRule type="cellIs" dxfId="124" priority="37" operator="notEqual">
      <formula>0</formula>
    </cfRule>
  </conditionalFormatting>
  <conditionalFormatting sqref="G13">
    <cfRule type="cellIs" dxfId="123" priority="36" operator="notEqual">
      <formula>0</formula>
    </cfRule>
  </conditionalFormatting>
  <conditionalFormatting sqref="I5:I9">
    <cfRule type="cellIs" dxfId="122" priority="35" operator="notEqual">
      <formula>0</formula>
    </cfRule>
  </conditionalFormatting>
  <conditionalFormatting sqref="I10">
    <cfRule type="cellIs" dxfId="121" priority="34" operator="notEqual">
      <formula>0</formula>
    </cfRule>
  </conditionalFormatting>
  <conditionalFormatting sqref="J5:J7">
    <cfRule type="cellIs" dxfId="120" priority="33" operator="notEqual">
      <formula>0</formula>
    </cfRule>
  </conditionalFormatting>
  <conditionalFormatting sqref="J8:J10">
    <cfRule type="cellIs" dxfId="119" priority="32" operator="notEqual">
      <formula>0</formula>
    </cfRule>
  </conditionalFormatting>
  <conditionalFormatting sqref="I13">
    <cfRule type="cellIs" dxfId="118" priority="31" operator="notEqual">
      <formula>0</formula>
    </cfRule>
  </conditionalFormatting>
  <conditionalFormatting sqref="G19:G21">
    <cfRule type="cellIs" dxfId="117" priority="30" operator="notEqual">
      <formula>0</formula>
    </cfRule>
  </conditionalFormatting>
  <conditionalFormatting sqref="G22">
    <cfRule type="cellIs" dxfId="116" priority="29" operator="notEqual">
      <formula>0</formula>
    </cfRule>
  </conditionalFormatting>
  <conditionalFormatting sqref="G23:G24">
    <cfRule type="cellIs" dxfId="115" priority="28" operator="notEqual">
      <formula>0</formula>
    </cfRule>
  </conditionalFormatting>
  <conditionalFormatting sqref="H19:H21">
    <cfRule type="cellIs" dxfId="114" priority="27" operator="notEqual">
      <formula>0</formula>
    </cfRule>
  </conditionalFormatting>
  <conditionalFormatting sqref="H22:H23">
    <cfRule type="cellIs" dxfId="113" priority="26" operator="notEqual">
      <formula>0</formula>
    </cfRule>
  </conditionalFormatting>
  <conditionalFormatting sqref="H24">
    <cfRule type="cellIs" dxfId="112" priority="25" operator="notEqual">
      <formula>0</formula>
    </cfRule>
  </conditionalFormatting>
  <conditionalFormatting sqref="I19:I21">
    <cfRule type="cellIs" dxfId="111" priority="24" operator="notEqual">
      <formula>0</formula>
    </cfRule>
  </conditionalFormatting>
  <conditionalFormatting sqref="I22:I24">
    <cfRule type="cellIs" dxfId="110" priority="23" operator="notEqual">
      <formula>0</formula>
    </cfRule>
  </conditionalFormatting>
  <conditionalFormatting sqref="J19:J21">
    <cfRule type="cellIs" dxfId="109" priority="22" operator="notEqual">
      <formula>0</formula>
    </cfRule>
  </conditionalFormatting>
  <conditionalFormatting sqref="J22:J24">
    <cfRule type="cellIs" dxfId="108" priority="21" operator="notEqual">
      <formula>0</formula>
    </cfRule>
  </conditionalFormatting>
  <conditionalFormatting sqref="G27:I27">
    <cfRule type="cellIs" dxfId="107" priority="20" operator="notEqual">
      <formula>0</formula>
    </cfRule>
  </conditionalFormatting>
  <conditionalFormatting sqref="L5:L10">
    <cfRule type="cellIs" dxfId="106" priority="19" operator="notEqual">
      <formula>0</formula>
    </cfRule>
  </conditionalFormatting>
  <conditionalFormatting sqref="L19">
    <cfRule type="cellIs" dxfId="105" priority="18" operator="notEqual">
      <formula>0</formula>
    </cfRule>
  </conditionalFormatting>
  <conditionalFormatting sqref="L20:L24">
    <cfRule type="cellIs" dxfId="104" priority="17" operator="notEqual">
      <formula>0</formula>
    </cfRule>
  </conditionalFormatting>
  <conditionalFormatting sqref="L27">
    <cfRule type="cellIs" dxfId="103" priority="16" operator="notEqual">
      <formula>0</formula>
    </cfRule>
  </conditionalFormatting>
  <conditionalFormatting sqref="L13">
    <cfRule type="cellIs" dxfId="102" priority="15" operator="notEqual">
      <formula>0</formula>
    </cfRule>
  </conditionalFormatting>
  <conditionalFormatting sqref="J13">
    <cfRule type="cellIs" dxfId="101" priority="14" operator="notEqual">
      <formula>0</formula>
    </cfRule>
  </conditionalFormatting>
  <conditionalFormatting sqref="J27">
    <cfRule type="cellIs" dxfId="100" priority="13" operator="notEqual">
      <formula>0</formula>
    </cfRule>
  </conditionalFormatting>
  <conditionalFormatting sqref="G29">
    <cfRule type="cellIs" dxfId="99" priority="8" operator="notEqual">
      <formula>0</formula>
    </cfRule>
  </conditionalFormatting>
  <conditionalFormatting sqref="H29:I29">
    <cfRule type="cellIs" dxfId="98" priority="7" operator="notEqual">
      <formula>0</formula>
    </cfRule>
  </conditionalFormatting>
  <conditionalFormatting sqref="J29">
    <cfRule type="cellIs" dxfId="97" priority="6" operator="notEqual">
      <formula>0</formula>
    </cfRule>
  </conditionalFormatting>
  <conditionalFormatting sqref="H13">
    <cfRule type="cellIs" dxfId="96" priority="5" operator="notEqual">
      <formula>0</formula>
    </cfRule>
  </conditionalFormatting>
  <conditionalFormatting sqref="G15">
    <cfRule type="cellIs" dxfId="95" priority="4" operator="notEqual">
      <formula>0</formula>
    </cfRule>
  </conditionalFormatting>
  <conditionalFormatting sqref="I15">
    <cfRule type="cellIs" dxfId="94" priority="3" operator="notEqual">
      <formula>0</formula>
    </cfRule>
  </conditionalFormatting>
  <conditionalFormatting sqref="J15">
    <cfRule type="cellIs" dxfId="93" priority="2" operator="notEqual">
      <formula>0</formula>
    </cfRule>
  </conditionalFormatting>
  <conditionalFormatting sqref="H15">
    <cfRule type="cellIs" dxfId="92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H33"/>
  <sheetViews>
    <sheetView showGridLines="0" view="pageBreakPreview" zoomScale="70" zoomScaleNormal="80" zoomScaleSheetLayoutView="70" workbookViewId="0">
      <selection activeCell="D38" sqref="D38"/>
    </sheetView>
  </sheetViews>
  <sheetFormatPr defaultColWidth="9.109375" defaultRowHeight="13.2"/>
  <cols>
    <col min="1" max="1" width="9.21875" style="1343" customWidth="1"/>
    <col min="2" max="2" width="46.33203125" style="1343" customWidth="1"/>
    <col min="3" max="8" width="9.77734375" style="1343" customWidth="1"/>
    <col min="9" max="16384" width="9.109375" style="1343"/>
  </cols>
  <sheetData>
    <row r="2" spans="2:8" ht="15.6">
      <c r="B2" s="1340" t="s">
        <v>404</v>
      </c>
      <c r="C2" s="1341"/>
      <c r="D2" s="1342"/>
      <c r="E2" s="1342"/>
      <c r="F2" s="1342"/>
      <c r="G2" s="1342"/>
      <c r="H2" s="1342"/>
    </row>
    <row r="3" spans="2:8" ht="15.75" customHeight="1" thickBot="1">
      <c r="B3" s="1342"/>
      <c r="C3" s="1625" t="s">
        <v>405</v>
      </c>
      <c r="D3" s="1625"/>
      <c r="E3" s="1625"/>
      <c r="F3" s="1625" t="s">
        <v>406</v>
      </c>
      <c r="G3" s="1625"/>
      <c r="H3" s="1625"/>
    </row>
    <row r="4" spans="2:8" ht="34.200000000000003">
      <c r="B4" s="1344"/>
      <c r="C4" s="1345" t="s">
        <v>179</v>
      </c>
      <c r="D4" s="1346" t="s">
        <v>407</v>
      </c>
      <c r="E4" s="1346" t="s">
        <v>191</v>
      </c>
      <c r="F4" s="1345" t="s">
        <v>179</v>
      </c>
      <c r="G4" s="1345" t="s">
        <v>407</v>
      </c>
      <c r="H4" s="1345" t="s">
        <v>191</v>
      </c>
    </row>
    <row r="5" spans="2:8" ht="13.8" thickBot="1">
      <c r="B5" s="1347"/>
      <c r="C5" s="1347" t="s">
        <v>2</v>
      </c>
      <c r="D5" s="1347" t="s">
        <v>2</v>
      </c>
      <c r="E5" s="1347" t="s">
        <v>32</v>
      </c>
      <c r="F5" s="1347" t="s">
        <v>2</v>
      </c>
      <c r="G5" s="1347" t="s">
        <v>2</v>
      </c>
      <c r="H5" s="1347" t="s">
        <v>32</v>
      </c>
    </row>
    <row r="6" spans="2:8">
      <c r="B6" s="1348" t="s">
        <v>64</v>
      </c>
      <c r="C6" s="1349">
        <v>1412</v>
      </c>
      <c r="D6" s="1349">
        <v>195204</v>
      </c>
      <c r="E6" s="1350">
        <v>2.91</v>
      </c>
      <c r="F6" s="1351">
        <v>1469</v>
      </c>
      <c r="G6" s="1351">
        <v>187570</v>
      </c>
      <c r="H6" s="1352">
        <v>3.18</v>
      </c>
    </row>
    <row r="7" spans="2:8" ht="13.8" thickBot="1">
      <c r="B7" s="1353" t="s">
        <v>65</v>
      </c>
      <c r="C7" s="1354">
        <v>980</v>
      </c>
      <c r="D7" s="1354">
        <v>100171</v>
      </c>
      <c r="E7" s="1355">
        <v>3.93</v>
      </c>
      <c r="F7" s="1356">
        <v>967</v>
      </c>
      <c r="G7" s="1356">
        <v>98313</v>
      </c>
      <c r="H7" s="1357">
        <v>3.99</v>
      </c>
    </row>
    <row r="8" spans="2:8">
      <c r="B8" s="1358" t="s">
        <v>408</v>
      </c>
      <c r="C8" s="1359">
        <v>2392</v>
      </c>
      <c r="D8" s="1359">
        <v>295375</v>
      </c>
      <c r="E8" s="1360">
        <v>3.26</v>
      </c>
      <c r="F8" s="1361">
        <v>2436</v>
      </c>
      <c r="G8" s="1361">
        <v>285883</v>
      </c>
      <c r="H8" s="1362">
        <v>3.46</v>
      </c>
    </row>
    <row r="9" spans="2:8" ht="13.8" thickBot="1">
      <c r="B9" s="1363" t="s">
        <v>409</v>
      </c>
      <c r="C9" s="1364">
        <v>-61</v>
      </c>
      <c r="D9" s="1364"/>
      <c r="E9" s="1364"/>
      <c r="F9" s="1365">
        <v>-178</v>
      </c>
      <c r="G9" s="1357"/>
      <c r="H9" s="1357"/>
    </row>
    <row r="10" spans="2:8">
      <c r="B10" s="1366" t="s">
        <v>410</v>
      </c>
      <c r="C10" s="1359">
        <v>2331</v>
      </c>
      <c r="D10" s="1367"/>
      <c r="E10" s="1367"/>
      <c r="F10" s="1361">
        <v>2258</v>
      </c>
      <c r="G10" s="1362"/>
      <c r="H10" s="1352"/>
    </row>
    <row r="13" spans="2:8" ht="14.4">
      <c r="B13" s="1368" t="s">
        <v>411</v>
      </c>
    </row>
    <row r="14" spans="2:8" ht="34.200000000000003">
      <c r="F14" s="1369" t="s">
        <v>179</v>
      </c>
      <c r="G14" s="1369" t="s">
        <v>412</v>
      </c>
      <c r="H14" s="1369" t="s">
        <v>191</v>
      </c>
    </row>
    <row r="15" spans="2:8" ht="13.8" thickBot="1">
      <c r="B15" s="1370" t="s">
        <v>413</v>
      </c>
      <c r="C15" s="1370"/>
      <c r="D15" s="1370"/>
      <c r="E15" s="1370"/>
      <c r="F15" s="1371" t="s">
        <v>2</v>
      </c>
      <c r="G15" s="1371" t="s">
        <v>2</v>
      </c>
      <c r="H15" s="1371" t="s">
        <v>32</v>
      </c>
    </row>
    <row r="16" spans="2:8">
      <c r="B16" s="1348" t="s">
        <v>64</v>
      </c>
      <c r="C16" s="1348"/>
      <c r="D16" s="1348"/>
      <c r="E16" s="1348"/>
      <c r="F16" s="1372">
        <v>1478</v>
      </c>
      <c r="G16" s="1372">
        <v>193610</v>
      </c>
      <c r="H16" s="1373">
        <v>3.03</v>
      </c>
    </row>
    <row r="17" spans="2:8" ht="13.8" thickBot="1">
      <c r="B17" s="1374" t="s">
        <v>65</v>
      </c>
      <c r="C17" s="1374"/>
      <c r="D17" s="1374"/>
      <c r="E17" s="1374"/>
      <c r="F17" s="1375">
        <v>1036</v>
      </c>
      <c r="G17" s="1375">
        <v>95819</v>
      </c>
      <c r="H17" s="1376">
        <v>4.29</v>
      </c>
    </row>
    <row r="18" spans="2:8">
      <c r="B18" s="1377" t="s">
        <v>408</v>
      </c>
      <c r="C18" s="1377"/>
      <c r="D18" s="1377"/>
      <c r="E18" s="1377"/>
      <c r="F18" s="1378">
        <v>2514</v>
      </c>
      <c r="G18" s="1378">
        <v>289429</v>
      </c>
      <c r="H18" s="1379">
        <v>3.45</v>
      </c>
    </row>
    <row r="19" spans="2:8">
      <c r="B19" s="1377"/>
      <c r="C19" s="1377"/>
      <c r="D19" s="1377"/>
      <c r="E19" s="1377"/>
      <c r="F19" s="1373"/>
      <c r="G19" s="1373"/>
      <c r="H19" s="1373"/>
    </row>
    <row r="20" spans="2:8" ht="13.8" thickBot="1">
      <c r="B20" s="1370" t="s">
        <v>414</v>
      </c>
      <c r="C20" s="1370"/>
      <c r="D20" s="1370"/>
      <c r="E20" s="1370"/>
      <c r="F20" s="1370"/>
      <c r="G20" s="1370"/>
      <c r="H20" s="1370"/>
    </row>
    <row r="21" spans="2:8">
      <c r="B21" s="1348" t="s">
        <v>64</v>
      </c>
      <c r="C21" s="1348"/>
      <c r="D21" s="1348"/>
      <c r="E21" s="1348"/>
      <c r="F21" s="1372">
        <v>1503</v>
      </c>
      <c r="G21" s="1372">
        <v>192262</v>
      </c>
      <c r="H21" s="1380">
        <v>3.1</v>
      </c>
    </row>
    <row r="22" spans="2:8" ht="13.8" thickBot="1">
      <c r="B22" s="1374" t="s">
        <v>65</v>
      </c>
      <c r="C22" s="1374"/>
      <c r="D22" s="1374"/>
      <c r="E22" s="1374"/>
      <c r="F22" s="1375">
        <v>1038</v>
      </c>
      <c r="G22" s="1375">
        <v>100589</v>
      </c>
      <c r="H22" s="1381">
        <v>4.0999999999999996</v>
      </c>
    </row>
    <row r="23" spans="2:8">
      <c r="B23" s="1377" t="s">
        <v>408</v>
      </c>
      <c r="C23" s="1377"/>
      <c r="D23" s="1377"/>
      <c r="E23" s="1377"/>
      <c r="F23" s="1378">
        <v>2541</v>
      </c>
      <c r="G23" s="1378">
        <v>292851</v>
      </c>
      <c r="H23" s="1379">
        <v>3.44</v>
      </c>
    </row>
    <row r="24" spans="2:8" ht="14.4">
      <c r="B24" s="1382"/>
      <c r="C24" s="1382"/>
      <c r="D24" s="1382"/>
      <c r="E24" s="1382"/>
      <c r="F24" s="1382"/>
      <c r="G24" s="1382"/>
      <c r="H24" s="1382"/>
    </row>
    <row r="25" spans="2:8" ht="13.8" thickBot="1">
      <c r="B25" s="1370" t="s">
        <v>415</v>
      </c>
      <c r="C25" s="1370"/>
      <c r="D25" s="1370"/>
      <c r="E25" s="1370"/>
      <c r="F25" s="1370"/>
      <c r="G25" s="1370"/>
      <c r="H25" s="1370"/>
    </row>
    <row r="26" spans="2:8">
      <c r="B26" s="1348" t="s">
        <v>64</v>
      </c>
      <c r="C26" s="1348"/>
      <c r="D26" s="1348"/>
      <c r="E26" s="1348"/>
      <c r="F26" s="1372">
        <v>1438</v>
      </c>
      <c r="G26" s="1372">
        <v>189172</v>
      </c>
      <c r="H26" s="1380">
        <v>3.05</v>
      </c>
    </row>
    <row r="27" spans="2:8" ht="13.8" thickBot="1">
      <c r="B27" s="1374" t="s">
        <v>65</v>
      </c>
      <c r="C27" s="1374"/>
      <c r="D27" s="1374"/>
      <c r="E27" s="1374"/>
      <c r="F27" s="1376">
        <v>980</v>
      </c>
      <c r="G27" s="1375">
        <v>100645</v>
      </c>
      <c r="H27" s="1376">
        <v>3.91</v>
      </c>
    </row>
    <row r="28" spans="2:8">
      <c r="B28" s="1377" t="s">
        <v>408</v>
      </c>
      <c r="C28" s="1377"/>
      <c r="D28" s="1377"/>
      <c r="E28" s="1377"/>
      <c r="F28" s="1378">
        <v>2418</v>
      </c>
      <c r="G28" s="1378">
        <v>289817</v>
      </c>
      <c r="H28" s="1379">
        <v>3.35</v>
      </c>
    </row>
    <row r="29" spans="2:8">
      <c r="C29" s="1383"/>
      <c r="D29" s="1383"/>
      <c r="E29" s="1383"/>
    </row>
    <row r="30" spans="2:8">
      <c r="C30" s="1383"/>
      <c r="D30" s="1383"/>
      <c r="E30" s="1383"/>
    </row>
    <row r="31" spans="2:8">
      <c r="C31" s="1383"/>
      <c r="D31" s="1383"/>
      <c r="E31" s="1383"/>
    </row>
    <row r="32" spans="2:8">
      <c r="C32" s="1383"/>
      <c r="D32" s="1383"/>
      <c r="E32" s="1383"/>
    </row>
    <row r="33" spans="3:5">
      <c r="C33" s="1383"/>
      <c r="D33" s="1383"/>
      <c r="E33" s="1383"/>
    </row>
  </sheetData>
  <mergeCells count="2">
    <mergeCell ref="C3:E3"/>
    <mergeCell ref="F3:H3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66"/>
  <sheetViews>
    <sheetView showGridLines="0" view="pageBreakPreview" zoomScale="60" zoomScaleNormal="80" workbookViewId="0">
      <selection activeCell="H23" sqref="H23"/>
    </sheetView>
  </sheetViews>
  <sheetFormatPr defaultColWidth="9.109375" defaultRowHeight="13.2"/>
  <cols>
    <col min="1" max="1" width="9.21875" style="1343" customWidth="1"/>
    <col min="2" max="2" width="26.77734375" style="1343" customWidth="1"/>
    <col min="3" max="6" width="9.77734375" style="1343" customWidth="1"/>
    <col min="7" max="7" width="1.77734375" style="1343" customWidth="1"/>
    <col min="8" max="12" width="9.77734375" style="1343" customWidth="1"/>
    <col min="13" max="13" width="9.109375" style="1343"/>
    <col min="14" max="14" width="10.77734375" style="1343" customWidth="1"/>
    <col min="15" max="18" width="10" style="1343" customWidth="1"/>
    <col min="19" max="19" width="9.109375" style="1343"/>
    <col min="20" max="20" width="9.77734375" style="1343" customWidth="1"/>
    <col min="21" max="16384" width="9.109375" style="1343"/>
  </cols>
  <sheetData>
    <row r="1" spans="1:13">
      <c r="A1" s="1383"/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</row>
    <row r="2" spans="1:13" ht="12.75" customHeight="1">
      <c r="B2" s="1633" t="s">
        <v>416</v>
      </c>
      <c r="C2" s="1634"/>
      <c r="D2" s="1634"/>
      <c r="E2" s="1634"/>
      <c r="F2" s="1634"/>
      <c r="G2" s="1635"/>
      <c r="H2" s="1635"/>
      <c r="L2" s="1384"/>
    </row>
    <row r="3" spans="1:13" ht="12.75" customHeight="1" thickBot="1">
      <c r="B3" s="1385"/>
      <c r="C3" s="1628" t="s">
        <v>417</v>
      </c>
      <c r="D3" s="1628"/>
      <c r="E3" s="1628"/>
      <c r="F3" s="1628"/>
      <c r="G3" s="1385"/>
      <c r="H3" s="1628" t="s">
        <v>418</v>
      </c>
      <c r="I3" s="1628"/>
      <c r="J3" s="1628"/>
      <c r="K3" s="1628"/>
      <c r="L3" s="1629" t="s">
        <v>419</v>
      </c>
    </row>
    <row r="4" spans="1:13" ht="15" customHeight="1">
      <c r="B4" s="1386"/>
      <c r="C4" s="1387" t="s">
        <v>420</v>
      </c>
      <c r="D4" s="1388" t="s">
        <v>421</v>
      </c>
      <c r="E4" s="1388" t="s">
        <v>422</v>
      </c>
      <c r="F4" s="1388" t="s">
        <v>423</v>
      </c>
      <c r="G4" s="1379"/>
      <c r="H4" s="1387" t="s">
        <v>420</v>
      </c>
      <c r="I4" s="1388" t="s">
        <v>421</v>
      </c>
      <c r="J4" s="1388" t="s">
        <v>422</v>
      </c>
      <c r="K4" s="1388" t="s">
        <v>423</v>
      </c>
      <c r="L4" s="1629"/>
    </row>
    <row r="5" spans="1:13" ht="13.8" thickBot="1">
      <c r="B5" s="1389" t="s">
        <v>424</v>
      </c>
      <c r="C5" s="1390" t="s">
        <v>2</v>
      </c>
      <c r="D5" s="1390" t="s">
        <v>2</v>
      </c>
      <c r="E5" s="1390" t="s">
        <v>2</v>
      </c>
      <c r="F5" s="1390" t="s">
        <v>2</v>
      </c>
      <c r="G5" s="1379"/>
      <c r="H5" s="1390" t="s">
        <v>2</v>
      </c>
      <c r="I5" s="1390" t="s">
        <v>2</v>
      </c>
      <c r="J5" s="1390" t="s">
        <v>2</v>
      </c>
      <c r="K5" s="1390" t="s">
        <v>2</v>
      </c>
      <c r="L5" s="1390" t="s">
        <v>2</v>
      </c>
    </row>
    <row r="6" spans="1:13">
      <c r="B6" s="1391" t="s">
        <v>64</v>
      </c>
      <c r="C6" s="1372">
        <v>143325</v>
      </c>
      <c r="D6" s="1372">
        <v>23727</v>
      </c>
      <c r="E6" s="1372">
        <v>2479</v>
      </c>
      <c r="F6" s="1349">
        <v>169531</v>
      </c>
      <c r="G6" s="1379"/>
      <c r="H6" s="1373">
        <v>237</v>
      </c>
      <c r="I6" s="1372">
        <v>1455</v>
      </c>
      <c r="J6" s="1372">
        <v>1031</v>
      </c>
      <c r="K6" s="1349">
        <v>2723</v>
      </c>
      <c r="L6" s="1349">
        <v>166808</v>
      </c>
    </row>
    <row r="7" spans="1:13">
      <c r="B7" s="1391" t="s">
        <v>65</v>
      </c>
      <c r="C7" s="1372">
        <v>25006</v>
      </c>
      <c r="D7" s="1372">
        <v>4903</v>
      </c>
      <c r="E7" s="1372">
        <v>1834</v>
      </c>
      <c r="F7" s="1349">
        <v>31743</v>
      </c>
      <c r="G7" s="1373"/>
      <c r="H7" s="1373">
        <v>431</v>
      </c>
      <c r="I7" s="1372">
        <v>1280</v>
      </c>
      <c r="J7" s="1372">
        <v>1460</v>
      </c>
      <c r="K7" s="1349">
        <v>3171</v>
      </c>
      <c r="L7" s="1349">
        <v>28572</v>
      </c>
    </row>
    <row r="8" spans="1:13" ht="13.8" thickBot="1">
      <c r="B8" s="1353" t="s">
        <v>31</v>
      </c>
      <c r="C8" s="1392">
        <v>4836</v>
      </c>
      <c r="D8" s="1393">
        <v>514</v>
      </c>
      <c r="E8" s="1393">
        <v>845</v>
      </c>
      <c r="F8" s="1354">
        <v>6195</v>
      </c>
      <c r="G8" s="1373"/>
      <c r="H8" s="1393">
        <v>5</v>
      </c>
      <c r="I8" s="1393">
        <v>52</v>
      </c>
      <c r="J8" s="1393">
        <v>321</v>
      </c>
      <c r="K8" s="1394">
        <v>378</v>
      </c>
      <c r="L8" s="1354">
        <v>5817</v>
      </c>
    </row>
    <row r="9" spans="1:13" ht="13.8" thickBot="1">
      <c r="B9" s="1395" t="s">
        <v>425</v>
      </c>
      <c r="C9" s="1396">
        <v>173167</v>
      </c>
      <c r="D9" s="1396">
        <v>29144</v>
      </c>
      <c r="E9" s="1396">
        <v>5158</v>
      </c>
      <c r="F9" s="1397">
        <v>207469</v>
      </c>
      <c r="G9" s="1379"/>
      <c r="H9" s="1398">
        <v>673</v>
      </c>
      <c r="I9" s="1396">
        <v>2787</v>
      </c>
      <c r="J9" s="1396">
        <v>2812</v>
      </c>
      <c r="K9" s="1397">
        <v>6272</v>
      </c>
      <c r="L9" s="1397">
        <v>201197</v>
      </c>
    </row>
    <row r="10" spans="1:13">
      <c r="B10" s="1391" t="s">
        <v>64</v>
      </c>
      <c r="C10" s="1372">
        <v>28413</v>
      </c>
      <c r="D10" s="1372">
        <v>2223</v>
      </c>
      <c r="E10" s="1372">
        <v>1061</v>
      </c>
      <c r="F10" s="1349">
        <v>31697</v>
      </c>
      <c r="G10" s="1373"/>
      <c r="H10" s="1373">
        <v>21</v>
      </c>
      <c r="I10" s="1373">
        <v>58</v>
      </c>
      <c r="J10" s="1373">
        <v>118</v>
      </c>
      <c r="K10" s="1367">
        <v>197</v>
      </c>
      <c r="L10" s="1349">
        <v>31500</v>
      </c>
    </row>
    <row r="11" spans="1:13">
      <c r="B11" s="1391" t="s">
        <v>65</v>
      </c>
      <c r="C11" s="1372">
        <v>127536</v>
      </c>
      <c r="D11" s="1372">
        <v>10276</v>
      </c>
      <c r="E11" s="1372">
        <v>2090</v>
      </c>
      <c r="F11" s="1349">
        <v>139902</v>
      </c>
      <c r="G11" s="1373"/>
      <c r="H11" s="1373">
        <v>152</v>
      </c>
      <c r="I11" s="1373">
        <v>497</v>
      </c>
      <c r="J11" s="1373">
        <v>784</v>
      </c>
      <c r="K11" s="1349">
        <v>1433</v>
      </c>
      <c r="L11" s="1349">
        <v>138469</v>
      </c>
    </row>
    <row r="12" spans="1:13" ht="13.8" thickBot="1">
      <c r="B12" s="1353" t="s">
        <v>31</v>
      </c>
      <c r="C12" s="1392">
        <v>2982</v>
      </c>
      <c r="D12" s="1393" t="s">
        <v>426</v>
      </c>
      <c r="E12" s="1393">
        <v>38</v>
      </c>
      <c r="F12" s="1354">
        <v>3020</v>
      </c>
      <c r="G12" s="1373"/>
      <c r="H12" s="1393" t="s">
        <v>426</v>
      </c>
      <c r="I12" s="1393" t="s">
        <v>426</v>
      </c>
      <c r="J12" s="1393">
        <v>37</v>
      </c>
      <c r="K12" s="1394">
        <v>37</v>
      </c>
      <c r="L12" s="1354">
        <v>2983</v>
      </c>
    </row>
    <row r="13" spans="1:13" ht="13.8" thickBot="1">
      <c r="B13" s="1395" t="s">
        <v>427</v>
      </c>
      <c r="C13" s="1399">
        <v>158931</v>
      </c>
      <c r="D13" s="1399">
        <v>12499</v>
      </c>
      <c r="E13" s="1399">
        <v>3189</v>
      </c>
      <c r="F13" s="1397">
        <v>174619</v>
      </c>
      <c r="G13" s="1400"/>
      <c r="H13" s="1401">
        <v>173</v>
      </c>
      <c r="I13" s="1401">
        <v>555</v>
      </c>
      <c r="J13" s="1401">
        <v>939</v>
      </c>
      <c r="K13" s="1402">
        <v>1667</v>
      </c>
      <c r="L13" s="1402">
        <v>172952</v>
      </c>
    </row>
    <row r="14" spans="1:13" ht="23.4" thickBot="1">
      <c r="B14" s="1395" t="s">
        <v>428</v>
      </c>
      <c r="C14" s="1396">
        <v>332098</v>
      </c>
      <c r="D14" s="1396">
        <v>41643</v>
      </c>
      <c r="E14" s="1396">
        <v>8347</v>
      </c>
      <c r="F14" s="1397">
        <v>382088</v>
      </c>
      <c r="G14" s="1377"/>
      <c r="H14" s="1398">
        <v>846</v>
      </c>
      <c r="I14" s="1396">
        <v>3342</v>
      </c>
      <c r="J14" s="1396">
        <v>3751</v>
      </c>
      <c r="K14" s="1397">
        <v>7939</v>
      </c>
      <c r="L14" s="1397">
        <v>374149</v>
      </c>
    </row>
    <row r="15" spans="1:13" ht="21" thickBot="1">
      <c r="B15" s="1353" t="s">
        <v>429</v>
      </c>
      <c r="C15" s="1392">
        <v>311218</v>
      </c>
      <c r="D15" s="1392">
        <v>19335</v>
      </c>
      <c r="E15" s="1392">
        <v>1056</v>
      </c>
      <c r="F15" s="1354">
        <v>331609</v>
      </c>
      <c r="G15" s="1377"/>
      <c r="H15" s="1393">
        <v>104</v>
      </c>
      <c r="I15" s="1393">
        <v>234</v>
      </c>
      <c r="J15" s="1393">
        <v>47</v>
      </c>
      <c r="K15" s="1394">
        <v>385</v>
      </c>
      <c r="L15" s="1354">
        <v>331224</v>
      </c>
    </row>
    <row r="16" spans="1:13">
      <c r="B16" s="1366" t="s">
        <v>423</v>
      </c>
      <c r="C16" s="1378">
        <v>643316</v>
      </c>
      <c r="D16" s="1378">
        <v>60978</v>
      </c>
      <c r="E16" s="1378">
        <v>9403</v>
      </c>
      <c r="F16" s="1359">
        <v>713697</v>
      </c>
      <c r="G16" s="1379"/>
      <c r="H16" s="1379">
        <v>950</v>
      </c>
      <c r="I16" s="1378">
        <v>3576</v>
      </c>
      <c r="J16" s="1378">
        <v>3798</v>
      </c>
      <c r="K16" s="1359">
        <v>8324</v>
      </c>
      <c r="L16" s="1359">
        <v>705373</v>
      </c>
    </row>
    <row r="17" spans="2:24">
      <c r="B17" s="1358"/>
      <c r="C17" s="1377"/>
      <c r="D17" s="1377"/>
      <c r="E17" s="1377"/>
      <c r="F17" s="1379"/>
      <c r="G17" s="1377"/>
      <c r="H17" s="1379"/>
      <c r="I17" s="1379"/>
      <c r="J17" s="1379"/>
      <c r="K17" s="1379"/>
      <c r="L17" s="1379"/>
      <c r="N17" s="1366"/>
      <c r="O17" s="1377"/>
      <c r="P17" s="1377"/>
      <c r="Q17" s="1377"/>
      <c r="R17" s="1362"/>
      <c r="S17" s="1377"/>
      <c r="T17" s="1379"/>
      <c r="U17" s="1362"/>
      <c r="V17" s="1362"/>
      <c r="W17" s="1362"/>
      <c r="X17" s="1362"/>
    </row>
    <row r="18" spans="2:24" ht="12.75" customHeight="1" thickBot="1">
      <c r="B18" s="1366"/>
      <c r="C18" s="1628" t="s">
        <v>424</v>
      </c>
      <c r="D18" s="1628"/>
      <c r="E18" s="1628"/>
      <c r="F18" s="1628"/>
      <c r="G18" s="1377"/>
      <c r="H18" s="1628" t="s">
        <v>405</v>
      </c>
      <c r="I18" s="1628"/>
      <c r="J18" s="1628"/>
      <c r="K18" s="1628"/>
      <c r="L18" s="1403"/>
      <c r="X18" s="1404"/>
    </row>
    <row r="19" spans="2:24" ht="12.75" customHeight="1" thickBot="1">
      <c r="B19" s="1385"/>
      <c r="C19" s="1630" t="s">
        <v>430</v>
      </c>
      <c r="D19" s="1630"/>
      <c r="E19" s="1630"/>
      <c r="F19" s="1630"/>
      <c r="G19" s="1377"/>
      <c r="H19" s="1630" t="s">
        <v>431</v>
      </c>
      <c r="I19" s="1630"/>
      <c r="J19" s="1630"/>
      <c r="K19" s="1630"/>
      <c r="L19" s="1403"/>
      <c r="X19" s="1404"/>
    </row>
    <row r="20" spans="2:24" ht="27" customHeight="1">
      <c r="B20" s="1386"/>
      <c r="C20" s="1405" t="s">
        <v>420</v>
      </c>
      <c r="D20" s="1406" t="s">
        <v>421</v>
      </c>
      <c r="E20" s="1406" t="s">
        <v>422</v>
      </c>
      <c r="F20" s="1406" t="s">
        <v>423</v>
      </c>
      <c r="G20" s="1407"/>
      <c r="H20" s="1626" t="s">
        <v>432</v>
      </c>
      <c r="I20" s="1626"/>
      <c r="J20" s="1626" t="s">
        <v>433</v>
      </c>
      <c r="K20" s="1626"/>
      <c r="L20" s="1408"/>
      <c r="X20" s="1387"/>
    </row>
    <row r="21" spans="2:24" ht="13.8" thickBot="1">
      <c r="B21" s="1395"/>
      <c r="C21" s="1409" t="s">
        <v>32</v>
      </c>
      <c r="D21" s="1409" t="s">
        <v>32</v>
      </c>
      <c r="E21" s="1409" t="s">
        <v>32</v>
      </c>
      <c r="F21" s="1409" t="s">
        <v>32</v>
      </c>
      <c r="G21" s="1377"/>
      <c r="H21" s="1632" t="s">
        <v>2</v>
      </c>
      <c r="I21" s="1632"/>
      <c r="J21" s="1632" t="s">
        <v>434</v>
      </c>
      <c r="K21" s="1632"/>
      <c r="L21" s="1410"/>
      <c r="X21" s="1410"/>
    </row>
    <row r="22" spans="2:24">
      <c r="B22" s="1391" t="s">
        <v>64</v>
      </c>
      <c r="C22" s="1411">
        <v>0.2</v>
      </c>
      <c r="D22" s="1411">
        <v>6.1</v>
      </c>
      <c r="E22" s="1411">
        <v>41.6</v>
      </c>
      <c r="F22" s="1412">
        <v>1.6</v>
      </c>
      <c r="G22" s="1379"/>
      <c r="H22" s="1413"/>
      <c r="I22" s="1414">
        <v>419</v>
      </c>
      <c r="J22" s="1413"/>
      <c r="K22" s="1367">
        <v>99</v>
      </c>
      <c r="L22" s="1373"/>
      <c r="X22" s="1373"/>
    </row>
    <row r="23" spans="2:24">
      <c r="B23" s="1391" t="s">
        <v>65</v>
      </c>
      <c r="C23" s="1411">
        <v>1.7</v>
      </c>
      <c r="D23" s="1411">
        <v>26.1</v>
      </c>
      <c r="E23" s="1411">
        <v>79.599999999999994</v>
      </c>
      <c r="F23" s="1412">
        <v>10</v>
      </c>
      <c r="G23" s="1379"/>
      <c r="H23" s="1413"/>
      <c r="I23" s="1367">
        <v>892</v>
      </c>
      <c r="J23" s="1413"/>
      <c r="K23" s="1349">
        <v>1130</v>
      </c>
      <c r="L23" s="1373"/>
      <c r="X23" s="1373"/>
    </row>
    <row r="24" spans="2:24" ht="13.8" thickBot="1">
      <c r="B24" s="1353" t="s">
        <v>31</v>
      </c>
      <c r="C24" s="1415">
        <v>0.1</v>
      </c>
      <c r="D24" s="1415">
        <v>10.1</v>
      </c>
      <c r="E24" s="1415">
        <v>38</v>
      </c>
      <c r="F24" s="1416">
        <v>6.1</v>
      </c>
      <c r="G24" s="1379"/>
      <c r="H24" s="1417"/>
      <c r="I24" s="1394">
        <v>25</v>
      </c>
      <c r="J24" s="1417"/>
      <c r="K24" s="1394">
        <v>162</v>
      </c>
      <c r="L24" s="1373"/>
      <c r="X24" s="1373"/>
    </row>
    <row r="25" spans="2:24" ht="13.8" thickBot="1">
      <c r="B25" s="1395" t="s">
        <v>425</v>
      </c>
      <c r="C25" s="1418">
        <v>0.4</v>
      </c>
      <c r="D25" s="1418">
        <v>9.6</v>
      </c>
      <c r="E25" s="1418">
        <v>54.5</v>
      </c>
      <c r="F25" s="1419">
        <v>3</v>
      </c>
      <c r="G25" s="1379"/>
      <c r="H25" s="1420"/>
      <c r="I25" s="1397">
        <v>1336</v>
      </c>
      <c r="J25" s="1420"/>
      <c r="K25" s="1421">
        <v>259</v>
      </c>
      <c r="L25" s="1379"/>
      <c r="X25" s="1379"/>
    </row>
    <row r="26" spans="2:24">
      <c r="B26" s="1391" t="s">
        <v>64</v>
      </c>
      <c r="C26" s="1411">
        <v>0.1</v>
      </c>
      <c r="D26" s="1411">
        <v>2.6</v>
      </c>
      <c r="E26" s="1411">
        <v>11.1</v>
      </c>
      <c r="F26" s="1412">
        <v>0.6</v>
      </c>
      <c r="G26" s="1379"/>
      <c r="H26" s="1413"/>
      <c r="I26" s="1367">
        <v>44</v>
      </c>
      <c r="J26" s="1413"/>
      <c r="K26" s="1367">
        <v>56</v>
      </c>
      <c r="L26" s="1373"/>
      <c r="X26" s="1373"/>
    </row>
    <row r="27" spans="2:24">
      <c r="B27" s="1391" t="s">
        <v>65</v>
      </c>
      <c r="C27" s="1411">
        <v>0.1</v>
      </c>
      <c r="D27" s="1411">
        <v>4.8</v>
      </c>
      <c r="E27" s="1411">
        <v>37.5</v>
      </c>
      <c r="F27" s="1412">
        <v>1</v>
      </c>
      <c r="G27" s="1379"/>
      <c r="H27" s="1413"/>
      <c r="I27" s="1367">
        <v>574</v>
      </c>
      <c r="J27" s="1413"/>
      <c r="K27" s="1367">
        <v>165</v>
      </c>
      <c r="L27" s="1373"/>
      <c r="X27" s="1373"/>
    </row>
    <row r="28" spans="2:24" ht="13.8" thickBot="1">
      <c r="B28" s="1353" t="s">
        <v>31</v>
      </c>
      <c r="C28" s="1415" t="s">
        <v>426</v>
      </c>
      <c r="D28" s="1415" t="s">
        <v>426</v>
      </c>
      <c r="E28" s="1415">
        <v>97.4</v>
      </c>
      <c r="F28" s="1416">
        <v>1.2</v>
      </c>
      <c r="G28" s="1379"/>
      <c r="H28" s="1417"/>
      <c r="I28" s="1394" t="s">
        <v>426</v>
      </c>
      <c r="J28" s="1417"/>
      <c r="K28" s="1394" t="s">
        <v>426</v>
      </c>
      <c r="L28" s="1373"/>
      <c r="X28" s="1373"/>
    </row>
    <row r="29" spans="2:24" ht="13.8" thickBot="1">
      <c r="B29" s="1395" t="s">
        <v>427</v>
      </c>
      <c r="C29" s="1418">
        <v>0.1</v>
      </c>
      <c r="D29" s="1418">
        <v>4.4000000000000004</v>
      </c>
      <c r="E29" s="1418">
        <v>29.4</v>
      </c>
      <c r="F29" s="1419">
        <v>1</v>
      </c>
      <c r="G29" s="1379"/>
      <c r="H29" s="1420"/>
      <c r="I29" s="1421">
        <v>618</v>
      </c>
      <c r="J29" s="1420"/>
      <c r="K29" s="1421">
        <v>142</v>
      </c>
      <c r="L29" s="1379"/>
      <c r="X29" s="1379"/>
    </row>
    <row r="30" spans="2:24" ht="23.4" thickBot="1">
      <c r="B30" s="1395" t="s">
        <v>428</v>
      </c>
      <c r="C30" s="1418">
        <v>0.3</v>
      </c>
      <c r="D30" s="1418">
        <v>8</v>
      </c>
      <c r="E30" s="1418">
        <v>44.9</v>
      </c>
      <c r="F30" s="1419">
        <v>2.1</v>
      </c>
      <c r="G30" s="1379"/>
      <c r="H30" s="1420"/>
      <c r="I30" s="1397">
        <v>1954</v>
      </c>
      <c r="J30" s="1420"/>
      <c r="K30" s="1421">
        <v>206</v>
      </c>
      <c r="L30" s="1379"/>
      <c r="X30" s="1379"/>
    </row>
    <row r="31" spans="2:24" ht="20.399999999999999">
      <c r="B31" s="1391" t="s">
        <v>429</v>
      </c>
      <c r="C31" s="1422" t="s">
        <v>151</v>
      </c>
      <c r="D31" s="1422">
        <v>1.2</v>
      </c>
      <c r="E31" s="1422">
        <v>4.5</v>
      </c>
      <c r="F31" s="1423">
        <v>0.1</v>
      </c>
      <c r="G31" s="1424"/>
      <c r="H31" s="1424"/>
      <c r="I31" s="1367">
        <v>58</v>
      </c>
      <c r="J31" s="1424"/>
      <c r="K31" s="1424"/>
      <c r="L31" s="1382"/>
      <c r="X31" s="1379"/>
    </row>
    <row r="32" spans="2:24" ht="21" thickBot="1">
      <c r="B32" s="1353" t="s">
        <v>435</v>
      </c>
      <c r="C32" s="1418"/>
      <c r="D32" s="1418"/>
      <c r="E32" s="1418"/>
      <c r="F32" s="1419"/>
      <c r="G32" s="1424"/>
      <c r="H32" s="1379"/>
      <c r="I32" s="1394">
        <v>103</v>
      </c>
      <c r="J32" s="1379"/>
      <c r="K32" s="1379"/>
      <c r="L32" s="1379"/>
      <c r="X32" s="1379"/>
    </row>
    <row r="33" spans="1:24">
      <c r="B33" s="1366" t="s">
        <v>436</v>
      </c>
      <c r="C33" s="1425">
        <v>0.1</v>
      </c>
      <c r="D33" s="1425">
        <v>5.9</v>
      </c>
      <c r="E33" s="1425">
        <v>40.4</v>
      </c>
      <c r="F33" s="1426">
        <v>1.2</v>
      </c>
      <c r="G33" s="1348"/>
      <c r="H33" s="1379"/>
      <c r="I33" s="1359">
        <v>2115</v>
      </c>
      <c r="J33" s="1379"/>
      <c r="K33" s="1379"/>
      <c r="L33" s="1427"/>
      <c r="X33" s="1427"/>
    </row>
    <row r="34" spans="1:24">
      <c r="B34" s="1377"/>
      <c r="C34" s="1378"/>
      <c r="D34" s="1378"/>
      <c r="E34" s="1379"/>
    </row>
    <row r="35" spans="1:24">
      <c r="A35" s="1383"/>
      <c r="B35" s="1428"/>
      <c r="C35" s="1429"/>
      <c r="D35" s="1429"/>
      <c r="E35" s="1429"/>
      <c r="F35" s="1383"/>
      <c r="G35" s="1383"/>
    </row>
    <row r="36" spans="1:24" ht="12.75" customHeight="1" thickBot="1">
      <c r="A36" s="1430"/>
      <c r="B36" s="1385"/>
      <c r="C36" s="1628" t="s">
        <v>417</v>
      </c>
      <c r="D36" s="1628"/>
      <c r="E36" s="1628"/>
      <c r="F36" s="1628"/>
      <c r="G36" s="1385"/>
      <c r="H36" s="1628" t="s">
        <v>418</v>
      </c>
      <c r="I36" s="1628"/>
      <c r="J36" s="1628"/>
      <c r="K36" s="1628"/>
      <c r="L36" s="1629" t="s">
        <v>419</v>
      </c>
    </row>
    <row r="37" spans="1:24">
      <c r="A37" s="1430"/>
      <c r="B37" s="1386"/>
      <c r="C37" s="1387" t="s">
        <v>420</v>
      </c>
      <c r="D37" s="1388" t="s">
        <v>421</v>
      </c>
      <c r="E37" s="1388" t="s">
        <v>422</v>
      </c>
      <c r="F37" s="1388" t="s">
        <v>423</v>
      </c>
      <c r="G37" s="1379"/>
      <c r="H37" s="1387" t="s">
        <v>420</v>
      </c>
      <c r="I37" s="1388" t="s">
        <v>421</v>
      </c>
      <c r="J37" s="1388" t="s">
        <v>422</v>
      </c>
      <c r="K37" s="1388" t="s">
        <v>423</v>
      </c>
      <c r="L37" s="1629"/>
    </row>
    <row r="38" spans="1:24" ht="13.8" thickBot="1">
      <c r="A38" s="1430"/>
      <c r="B38" s="1389" t="s">
        <v>437</v>
      </c>
      <c r="C38" s="1390" t="s">
        <v>2</v>
      </c>
      <c r="D38" s="1390" t="s">
        <v>2</v>
      </c>
      <c r="E38" s="1390" t="s">
        <v>2</v>
      </c>
      <c r="F38" s="1390" t="s">
        <v>2</v>
      </c>
      <c r="G38" s="1379"/>
      <c r="H38" s="1390" t="s">
        <v>2</v>
      </c>
      <c r="I38" s="1390" t="s">
        <v>2</v>
      </c>
      <c r="J38" s="1390" t="s">
        <v>2</v>
      </c>
      <c r="K38" s="1390" t="s">
        <v>2</v>
      </c>
      <c r="L38" s="1390" t="s">
        <v>2</v>
      </c>
    </row>
    <row r="39" spans="1:24">
      <c r="A39" s="1430"/>
      <c r="B39" s="1391" t="s">
        <v>64</v>
      </c>
      <c r="C39" s="1372">
        <v>143097</v>
      </c>
      <c r="D39" s="1372">
        <v>23198</v>
      </c>
      <c r="E39" s="1372">
        <v>2446</v>
      </c>
      <c r="F39" s="1349">
        <v>168741</v>
      </c>
      <c r="G39" s="1379"/>
      <c r="H39" s="1373">
        <v>198</v>
      </c>
      <c r="I39" s="1372">
        <v>1277</v>
      </c>
      <c r="J39" s="1372">
        <v>974</v>
      </c>
      <c r="K39" s="1349">
        <v>2449</v>
      </c>
      <c r="L39" s="1349">
        <v>166292</v>
      </c>
    </row>
    <row r="40" spans="1:24">
      <c r="A40" s="1430"/>
      <c r="B40" s="1391" t="s">
        <v>65</v>
      </c>
      <c r="C40" s="1372">
        <v>27886</v>
      </c>
      <c r="D40" s="1372">
        <v>4026</v>
      </c>
      <c r="E40" s="1372">
        <v>1875</v>
      </c>
      <c r="F40" s="1349">
        <v>33787</v>
      </c>
      <c r="G40" s="1373"/>
      <c r="H40" s="1373">
        <v>352</v>
      </c>
      <c r="I40" s="1373">
        <v>774</v>
      </c>
      <c r="J40" s="1372">
        <v>1359</v>
      </c>
      <c r="K40" s="1349">
        <v>2485</v>
      </c>
      <c r="L40" s="1349">
        <v>31302</v>
      </c>
    </row>
    <row r="41" spans="1:24" ht="13.8" thickBot="1">
      <c r="A41" s="1430"/>
      <c r="B41" s="1353" t="s">
        <v>31</v>
      </c>
      <c r="C41" s="1392">
        <v>4803</v>
      </c>
      <c r="D41" s="1393">
        <v>500</v>
      </c>
      <c r="E41" s="1393">
        <v>826</v>
      </c>
      <c r="F41" s="1354">
        <v>6129</v>
      </c>
      <c r="G41" s="1373"/>
      <c r="H41" s="1393">
        <v>5</v>
      </c>
      <c r="I41" s="1393">
        <v>36</v>
      </c>
      <c r="J41" s="1393">
        <v>305</v>
      </c>
      <c r="K41" s="1394">
        <v>346</v>
      </c>
      <c r="L41" s="1354">
        <v>5783</v>
      </c>
    </row>
    <row r="42" spans="1:24" ht="13.8" thickBot="1">
      <c r="A42" s="1430"/>
      <c r="B42" s="1395" t="s">
        <v>425</v>
      </c>
      <c r="C42" s="1396">
        <v>175786</v>
      </c>
      <c r="D42" s="1396">
        <v>27724</v>
      </c>
      <c r="E42" s="1396">
        <v>5147</v>
      </c>
      <c r="F42" s="1397">
        <v>208657</v>
      </c>
      <c r="G42" s="1379"/>
      <c r="H42" s="1398">
        <v>555</v>
      </c>
      <c r="I42" s="1396">
        <v>2087</v>
      </c>
      <c r="J42" s="1396">
        <v>2638</v>
      </c>
      <c r="K42" s="1397">
        <v>5280</v>
      </c>
      <c r="L42" s="1397">
        <v>203377</v>
      </c>
    </row>
    <row r="43" spans="1:24">
      <c r="A43" s="1430"/>
      <c r="B43" s="1391" t="s">
        <v>64</v>
      </c>
      <c r="C43" s="1372">
        <v>27891</v>
      </c>
      <c r="D43" s="1372">
        <v>2397</v>
      </c>
      <c r="E43" s="1372">
        <v>1124</v>
      </c>
      <c r="F43" s="1349">
        <v>31412</v>
      </c>
      <c r="G43" s="1373"/>
      <c r="H43" s="1373">
        <v>16</v>
      </c>
      <c r="I43" s="1373">
        <v>38</v>
      </c>
      <c r="J43" s="1373">
        <v>108</v>
      </c>
      <c r="K43" s="1367">
        <v>162</v>
      </c>
      <c r="L43" s="1349">
        <v>31250</v>
      </c>
    </row>
    <row r="44" spans="1:24">
      <c r="A44" s="1430"/>
      <c r="B44" s="1391" t="s">
        <v>65</v>
      </c>
      <c r="C44" s="1372">
        <v>92615</v>
      </c>
      <c r="D44" s="1372">
        <v>8113</v>
      </c>
      <c r="E44" s="1372">
        <v>1615</v>
      </c>
      <c r="F44" s="1349">
        <v>102343</v>
      </c>
      <c r="G44" s="1373"/>
      <c r="H44" s="1373">
        <v>136</v>
      </c>
      <c r="I44" s="1373">
        <v>248</v>
      </c>
      <c r="J44" s="1373">
        <v>447</v>
      </c>
      <c r="K44" s="1367">
        <v>831</v>
      </c>
      <c r="L44" s="1349">
        <v>101512</v>
      </c>
    </row>
    <row r="45" spans="1:24" ht="13.8" thickBot="1">
      <c r="A45" s="1430"/>
      <c r="B45" s="1353" t="s">
        <v>31</v>
      </c>
      <c r="C45" s="1392">
        <v>2974</v>
      </c>
      <c r="D45" s="1393" t="s">
        <v>426</v>
      </c>
      <c r="E45" s="1393">
        <v>37</v>
      </c>
      <c r="F45" s="1354">
        <v>3011</v>
      </c>
      <c r="G45" s="1373"/>
      <c r="H45" s="1393" t="s">
        <v>426</v>
      </c>
      <c r="I45" s="1393" t="s">
        <v>426</v>
      </c>
      <c r="J45" s="1393">
        <v>35</v>
      </c>
      <c r="K45" s="1394">
        <v>35</v>
      </c>
      <c r="L45" s="1354">
        <v>2976</v>
      </c>
    </row>
    <row r="46" spans="1:24" ht="13.8" thickBot="1">
      <c r="A46" s="1430"/>
      <c r="B46" s="1395" t="s">
        <v>427</v>
      </c>
      <c r="C46" s="1396">
        <v>123480</v>
      </c>
      <c r="D46" s="1396">
        <v>10510</v>
      </c>
      <c r="E46" s="1396">
        <v>2776</v>
      </c>
      <c r="F46" s="1397">
        <v>136766</v>
      </c>
      <c r="G46" s="1379"/>
      <c r="H46" s="1398">
        <v>152</v>
      </c>
      <c r="I46" s="1398">
        <v>286</v>
      </c>
      <c r="J46" s="1398">
        <v>590</v>
      </c>
      <c r="K46" s="1397">
        <v>1028</v>
      </c>
      <c r="L46" s="1397">
        <v>135738</v>
      </c>
    </row>
    <row r="47" spans="1:24" ht="23.4" thickBot="1">
      <c r="A47" s="1430"/>
      <c r="B47" s="1395" t="s">
        <v>428</v>
      </c>
      <c r="C47" s="1396">
        <v>299266</v>
      </c>
      <c r="D47" s="1396">
        <v>38234</v>
      </c>
      <c r="E47" s="1396">
        <v>7923</v>
      </c>
      <c r="F47" s="1397">
        <v>345423</v>
      </c>
      <c r="G47" s="1379"/>
      <c r="H47" s="1398">
        <v>707</v>
      </c>
      <c r="I47" s="1396">
        <v>2373</v>
      </c>
      <c r="J47" s="1396">
        <v>3228</v>
      </c>
      <c r="K47" s="1397">
        <v>6308</v>
      </c>
      <c r="L47" s="1397">
        <v>339115</v>
      </c>
      <c r="N47" s="1431"/>
    </row>
    <row r="48" spans="1:24" ht="21" thickBot="1">
      <c r="A48" s="1430"/>
      <c r="B48" s="1353" t="s">
        <v>429</v>
      </c>
      <c r="C48" s="1392">
        <v>321140</v>
      </c>
      <c r="D48" s="1392">
        <v>19185</v>
      </c>
      <c r="E48" s="1393">
        <v>935</v>
      </c>
      <c r="F48" s="1354">
        <v>341260</v>
      </c>
      <c r="G48" s="1377"/>
      <c r="H48" s="1393">
        <v>97</v>
      </c>
      <c r="I48" s="1393">
        <v>170</v>
      </c>
      <c r="J48" s="1393">
        <v>55</v>
      </c>
      <c r="K48" s="1394">
        <v>322</v>
      </c>
      <c r="L48" s="1354">
        <v>340938</v>
      </c>
      <c r="N48" s="1386"/>
      <c r="O48" s="1362"/>
      <c r="P48" s="1362"/>
      <c r="Q48" s="1362"/>
      <c r="R48" s="1362"/>
      <c r="S48" s="1362"/>
      <c r="T48" s="1362"/>
      <c r="U48" s="1362"/>
      <c r="V48" s="1362"/>
      <c r="W48" s="1362"/>
      <c r="X48" s="1362"/>
    </row>
    <row r="49" spans="2:24">
      <c r="B49" s="1366" t="s">
        <v>423</v>
      </c>
      <c r="C49" s="1378">
        <v>620406</v>
      </c>
      <c r="D49" s="1378">
        <v>57419</v>
      </c>
      <c r="E49" s="1378">
        <v>8858</v>
      </c>
      <c r="F49" s="1359">
        <v>686683</v>
      </c>
      <c r="G49" s="1379"/>
      <c r="H49" s="1379">
        <v>804</v>
      </c>
      <c r="I49" s="1378">
        <v>2543</v>
      </c>
      <c r="J49" s="1378">
        <v>3283</v>
      </c>
      <c r="K49" s="1359">
        <v>6630</v>
      </c>
      <c r="L49" s="1359">
        <v>680053</v>
      </c>
      <c r="S49" s="1377"/>
      <c r="T49" s="1379"/>
      <c r="U49" s="1379"/>
      <c r="V49" s="1379"/>
      <c r="W49" s="1379"/>
      <c r="X49" s="1379"/>
    </row>
    <row r="50" spans="2:24">
      <c r="B50" s="1366"/>
      <c r="C50" s="1379"/>
      <c r="D50" s="1379"/>
      <c r="E50" s="1379"/>
      <c r="F50" s="1379"/>
      <c r="G50" s="1379"/>
      <c r="H50" s="1379"/>
      <c r="I50" s="1379"/>
      <c r="J50" s="1379"/>
      <c r="K50" s="1379"/>
      <c r="L50" s="1379"/>
      <c r="S50" s="1377"/>
      <c r="T50" s="1379"/>
      <c r="U50" s="1379"/>
      <c r="V50" s="1379"/>
      <c r="W50" s="1379"/>
      <c r="X50" s="1379"/>
    </row>
    <row r="51" spans="2:24" ht="13.5" customHeight="1" thickBot="1">
      <c r="B51" s="1366"/>
      <c r="C51" s="1625" t="s">
        <v>437</v>
      </c>
      <c r="D51" s="1625"/>
      <c r="E51" s="1625"/>
      <c r="F51" s="1625"/>
      <c r="G51" s="1362"/>
      <c r="H51" s="1628" t="s">
        <v>438</v>
      </c>
      <c r="I51" s="1628"/>
      <c r="J51" s="1628"/>
      <c r="K51" s="1628"/>
      <c r="L51" s="1362"/>
      <c r="S51" s="1377"/>
      <c r="T51" s="1379"/>
      <c r="U51" s="1379"/>
      <c r="V51" s="1379"/>
      <c r="W51" s="1379"/>
      <c r="X51" s="1379"/>
    </row>
    <row r="52" spans="2:24" ht="12.75" customHeight="1" thickBot="1">
      <c r="B52" s="1385"/>
      <c r="C52" s="1630" t="s">
        <v>430</v>
      </c>
      <c r="D52" s="1630"/>
      <c r="E52" s="1630"/>
      <c r="F52" s="1630"/>
      <c r="G52" s="1377"/>
      <c r="H52" s="1631" t="s">
        <v>431</v>
      </c>
      <c r="I52" s="1631"/>
      <c r="J52" s="1631"/>
      <c r="K52" s="1631"/>
      <c r="L52" s="1379"/>
      <c r="S52" s="1377"/>
      <c r="T52" s="1379"/>
      <c r="U52" s="1379"/>
      <c r="V52" s="1379"/>
      <c r="W52" s="1379"/>
      <c r="X52" s="1379"/>
    </row>
    <row r="53" spans="2:24" ht="27" customHeight="1">
      <c r="B53" s="1386"/>
      <c r="C53" s="1405" t="s">
        <v>420</v>
      </c>
      <c r="D53" s="1406" t="s">
        <v>421</v>
      </c>
      <c r="E53" s="1406" t="s">
        <v>422</v>
      </c>
      <c r="F53" s="1406" t="s">
        <v>423</v>
      </c>
      <c r="G53" s="1407"/>
      <c r="H53" s="1626" t="s">
        <v>432</v>
      </c>
      <c r="I53" s="1626"/>
      <c r="J53" s="1626" t="s">
        <v>433</v>
      </c>
      <c r="K53" s="1626"/>
      <c r="L53" s="1379"/>
      <c r="S53" s="1379"/>
      <c r="T53" s="1379"/>
      <c r="U53" s="1379"/>
      <c r="V53" s="1379"/>
      <c r="W53" s="1379"/>
      <c r="X53" s="1379"/>
    </row>
    <row r="54" spans="2:24" ht="13.8" thickBot="1">
      <c r="B54" s="1389"/>
      <c r="C54" s="1409" t="s">
        <v>32</v>
      </c>
      <c r="D54" s="1409" t="s">
        <v>32</v>
      </c>
      <c r="E54" s="1409" t="s">
        <v>32</v>
      </c>
      <c r="F54" s="1409" t="s">
        <v>32</v>
      </c>
      <c r="G54" s="1377"/>
      <c r="H54" s="1627" t="s">
        <v>2</v>
      </c>
      <c r="I54" s="1627"/>
      <c r="J54" s="1432"/>
      <c r="K54" s="1390" t="s">
        <v>434</v>
      </c>
      <c r="L54" s="1379"/>
      <c r="S54" s="1379"/>
      <c r="T54" s="1379"/>
      <c r="U54" s="1379"/>
      <c r="V54" s="1379"/>
      <c r="W54" s="1379"/>
      <c r="X54" s="1379"/>
    </row>
    <row r="55" spans="2:24">
      <c r="B55" s="1391" t="s">
        <v>64</v>
      </c>
      <c r="C55" s="1411">
        <v>0.1</v>
      </c>
      <c r="D55" s="1411">
        <v>5.5</v>
      </c>
      <c r="E55" s="1411">
        <v>39.799999999999997</v>
      </c>
      <c r="F55" s="1412">
        <v>1.5</v>
      </c>
      <c r="G55" s="1379"/>
      <c r="H55" s="1433"/>
      <c r="I55" s="1434">
        <v>661</v>
      </c>
      <c r="J55" s="1433"/>
      <c r="K55" s="1433">
        <v>39</v>
      </c>
      <c r="L55" s="1379"/>
      <c r="S55" s="1379"/>
      <c r="T55" s="1379"/>
      <c r="U55" s="1379"/>
      <c r="V55" s="1379"/>
      <c r="W55" s="1379"/>
      <c r="X55" s="1379"/>
    </row>
    <row r="56" spans="2:24">
      <c r="B56" s="1391" t="s">
        <v>65</v>
      </c>
      <c r="C56" s="1411">
        <v>1.3</v>
      </c>
      <c r="D56" s="1411">
        <v>19.2</v>
      </c>
      <c r="E56" s="1411">
        <v>72.5</v>
      </c>
      <c r="F56" s="1412">
        <v>7.4</v>
      </c>
      <c r="G56" s="1379"/>
      <c r="H56" s="1433"/>
      <c r="I56" s="1433">
        <v>999</v>
      </c>
      <c r="J56" s="1433"/>
      <c r="K56" s="1433">
        <v>296</v>
      </c>
      <c r="L56" s="1379"/>
      <c r="S56" s="1379"/>
      <c r="T56" s="1379"/>
      <c r="U56" s="1379"/>
      <c r="V56" s="1379"/>
      <c r="W56" s="1379"/>
      <c r="X56" s="1379"/>
    </row>
    <row r="57" spans="2:24" ht="13.8" thickBot="1">
      <c r="B57" s="1353" t="s">
        <v>31</v>
      </c>
      <c r="C57" s="1415">
        <v>0.1</v>
      </c>
      <c r="D57" s="1415">
        <v>7.2</v>
      </c>
      <c r="E57" s="1415">
        <v>36.9</v>
      </c>
      <c r="F57" s="1416">
        <v>5.6</v>
      </c>
      <c r="G57" s="1379"/>
      <c r="H57" s="1364"/>
      <c r="I57" s="1364">
        <v>27</v>
      </c>
      <c r="J57" s="1364"/>
      <c r="K57" s="1364">
        <v>44</v>
      </c>
      <c r="L57" s="1379"/>
      <c r="S57" s="1379"/>
      <c r="T57" s="1379"/>
      <c r="U57" s="1379"/>
      <c r="V57" s="1379"/>
      <c r="W57" s="1379"/>
      <c r="X57" s="1379"/>
    </row>
    <row r="58" spans="2:24" ht="13.8" thickBot="1">
      <c r="B58" s="1395" t="s">
        <v>425</v>
      </c>
      <c r="C58" s="1418">
        <v>0.3</v>
      </c>
      <c r="D58" s="1418">
        <v>7.5</v>
      </c>
      <c r="E58" s="1418">
        <v>51.3</v>
      </c>
      <c r="F58" s="1419">
        <v>2.5</v>
      </c>
      <c r="G58" s="1379"/>
      <c r="H58" s="1435"/>
      <c r="I58" s="1435">
        <v>1687</v>
      </c>
      <c r="J58" s="1435"/>
      <c r="K58" s="1435">
        <v>81</v>
      </c>
      <c r="L58" s="1379"/>
      <c r="S58" s="1379"/>
      <c r="T58" s="1379"/>
      <c r="U58" s="1379"/>
      <c r="V58" s="1379"/>
      <c r="W58" s="1379"/>
      <c r="X58" s="1379"/>
    </row>
    <row r="59" spans="2:24">
      <c r="B59" s="1391" t="s">
        <v>64</v>
      </c>
      <c r="C59" s="1411">
        <v>0.1</v>
      </c>
      <c r="D59" s="1411">
        <v>1.6</v>
      </c>
      <c r="E59" s="1411">
        <v>9.6</v>
      </c>
      <c r="F59" s="1412">
        <v>0.5</v>
      </c>
      <c r="G59" s="1379"/>
      <c r="H59" s="1433"/>
      <c r="I59" s="1433">
        <v>33</v>
      </c>
      <c r="J59" s="1433"/>
      <c r="K59" s="1433">
        <v>11</v>
      </c>
      <c r="L59" s="1379"/>
      <c r="S59" s="1379"/>
      <c r="T59" s="1379"/>
      <c r="U59" s="1379"/>
      <c r="V59" s="1379"/>
      <c r="W59" s="1379"/>
      <c r="X59" s="1379"/>
    </row>
    <row r="60" spans="2:24">
      <c r="B60" s="1391" t="s">
        <v>65</v>
      </c>
      <c r="C60" s="1411">
        <v>0.1</v>
      </c>
      <c r="D60" s="1411">
        <v>3.1</v>
      </c>
      <c r="E60" s="1411">
        <v>27.7</v>
      </c>
      <c r="F60" s="1412">
        <v>0.8</v>
      </c>
      <c r="G60" s="1379"/>
      <c r="H60" s="1433"/>
      <c r="I60" s="1433">
        <v>113</v>
      </c>
      <c r="J60" s="1433"/>
      <c r="K60" s="1433">
        <v>11</v>
      </c>
      <c r="L60" s="1379"/>
      <c r="S60" s="1379"/>
      <c r="T60" s="1379"/>
      <c r="U60" s="1379"/>
      <c r="V60" s="1379"/>
      <c r="W60" s="1379"/>
      <c r="X60" s="1379"/>
    </row>
    <row r="61" spans="2:24" ht="13.8" thickBot="1">
      <c r="B61" s="1353" t="s">
        <v>31</v>
      </c>
      <c r="C61" s="1415" t="s">
        <v>426</v>
      </c>
      <c r="D61" s="1415" t="s">
        <v>426</v>
      </c>
      <c r="E61" s="1415">
        <v>94.6</v>
      </c>
      <c r="F61" s="1416">
        <v>1.2</v>
      </c>
      <c r="G61" s="1379"/>
      <c r="H61" s="1364"/>
      <c r="I61" s="1364" t="s">
        <v>426</v>
      </c>
      <c r="J61" s="1364"/>
      <c r="K61" s="1364" t="s">
        <v>426</v>
      </c>
      <c r="L61" s="1379"/>
      <c r="S61" s="1379"/>
      <c r="T61" s="1379"/>
      <c r="U61" s="1379"/>
      <c r="V61" s="1379"/>
      <c r="W61" s="1379"/>
      <c r="X61" s="1379"/>
    </row>
    <row r="62" spans="2:24" ht="15" thickBot="1">
      <c r="B62" s="1395" t="s">
        <v>427</v>
      </c>
      <c r="C62" s="1418">
        <v>0.1</v>
      </c>
      <c r="D62" s="1418">
        <v>2.7</v>
      </c>
      <c r="E62" s="1418">
        <v>21.3</v>
      </c>
      <c r="F62" s="1419">
        <v>0.8</v>
      </c>
      <c r="G62" s="1379"/>
      <c r="H62" s="1435"/>
      <c r="I62" s="1435">
        <v>146</v>
      </c>
      <c r="J62" s="1435"/>
      <c r="K62" s="1435">
        <v>11</v>
      </c>
      <c r="L62" s="1379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1382"/>
    </row>
    <row r="63" spans="2:24" ht="23.4" thickBot="1">
      <c r="B63" s="1395" t="s">
        <v>428</v>
      </c>
      <c r="C63" s="1418">
        <v>0.2</v>
      </c>
      <c r="D63" s="1418">
        <v>6.2</v>
      </c>
      <c r="E63" s="1418">
        <v>40.700000000000003</v>
      </c>
      <c r="F63" s="1419">
        <v>1.8</v>
      </c>
      <c r="G63" s="1379"/>
      <c r="H63" s="1435"/>
      <c r="I63" s="1435">
        <v>1833</v>
      </c>
      <c r="J63" s="1435"/>
      <c r="K63" s="1435">
        <v>53</v>
      </c>
      <c r="L63" s="1379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1382"/>
    </row>
    <row r="64" spans="2:24" ht="20.399999999999999">
      <c r="B64" s="1391" t="s">
        <v>429</v>
      </c>
      <c r="C64" s="1411" t="s">
        <v>151</v>
      </c>
      <c r="D64" s="1411">
        <v>0.9</v>
      </c>
      <c r="E64" s="1411">
        <v>5.9</v>
      </c>
      <c r="F64" s="1412">
        <v>0.1</v>
      </c>
      <c r="G64" s="1348"/>
      <c r="H64" s="1436"/>
      <c r="I64" s="1433">
        <v>71</v>
      </c>
      <c r="J64" s="1436"/>
      <c r="K64" s="1436"/>
      <c r="L64" s="1348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1382"/>
    </row>
    <row r="65" spans="2:12" ht="21" thickBot="1">
      <c r="B65" s="1353" t="s">
        <v>435</v>
      </c>
      <c r="C65" s="1415"/>
      <c r="D65" s="1415"/>
      <c r="E65" s="1415"/>
      <c r="F65" s="1416"/>
      <c r="G65" s="1348"/>
      <c r="H65" s="1436"/>
      <c r="I65" s="1364">
        <v>8</v>
      </c>
      <c r="J65" s="1436"/>
      <c r="K65" s="1436"/>
      <c r="L65" s="1348"/>
    </row>
    <row r="66" spans="2:12">
      <c r="B66" s="1366" t="s">
        <v>423</v>
      </c>
      <c r="C66" s="1425">
        <v>0.1</v>
      </c>
      <c r="D66" s="1425">
        <v>4.4000000000000004</v>
      </c>
      <c r="E66" s="1425">
        <v>37.1</v>
      </c>
      <c r="F66" s="1426">
        <v>1</v>
      </c>
      <c r="G66" s="1348"/>
      <c r="H66" s="1436"/>
      <c r="I66" s="1437">
        <v>1912</v>
      </c>
      <c r="J66" s="1436"/>
      <c r="K66" s="1436"/>
      <c r="L66" s="1348"/>
    </row>
  </sheetData>
  <mergeCells count="22">
    <mergeCell ref="B2:H2"/>
    <mergeCell ref="C3:F3"/>
    <mergeCell ref="H3:K3"/>
    <mergeCell ref="L3:L4"/>
    <mergeCell ref="C18:F18"/>
    <mergeCell ref="H18:K18"/>
    <mergeCell ref="C19:F19"/>
    <mergeCell ref="H19:K19"/>
    <mergeCell ref="H20:I20"/>
    <mergeCell ref="J20:K20"/>
    <mergeCell ref="H21:I21"/>
    <mergeCell ref="J21:K21"/>
    <mergeCell ref="L36:L37"/>
    <mergeCell ref="C51:F51"/>
    <mergeCell ref="H51:K51"/>
    <mergeCell ref="C52:F52"/>
    <mergeCell ref="H52:K52"/>
    <mergeCell ref="H53:I53"/>
    <mergeCell ref="J53:K53"/>
    <mergeCell ref="H54:I54"/>
    <mergeCell ref="C36:F36"/>
    <mergeCell ref="H36:K36"/>
  </mergeCells>
  <pageMargins left="0.7" right="0.7" top="0.75" bottom="0.75" header="0.3" footer="0.3"/>
  <pageSetup paperSize="9" scale="76" orientation="portrait" r:id="rId1"/>
  <rowBreaks count="1" manualBreakCount="1">
    <brk id="34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I52"/>
  <sheetViews>
    <sheetView showGridLines="0" view="pageBreakPreview" zoomScale="60" zoomScaleNormal="80" workbookViewId="0">
      <selection activeCell="L33" sqref="L33"/>
    </sheetView>
  </sheetViews>
  <sheetFormatPr defaultColWidth="9.109375" defaultRowHeight="13.2"/>
  <cols>
    <col min="1" max="1" width="9.21875" style="1343" customWidth="1"/>
    <col min="2" max="2" width="40" style="1343" customWidth="1"/>
    <col min="3" max="9" width="9.77734375" style="1343" customWidth="1"/>
    <col min="10" max="16384" width="9.109375" style="1343"/>
  </cols>
  <sheetData>
    <row r="1" spans="2:9">
      <c r="B1" s="1383"/>
      <c r="C1" s="1383"/>
      <c r="D1" s="1383"/>
      <c r="E1" s="1383"/>
      <c r="F1" s="1383"/>
      <c r="G1" s="1383"/>
      <c r="H1" s="1383"/>
    </row>
    <row r="2" spans="2:9" ht="15.6">
      <c r="B2" s="1438" t="s">
        <v>439</v>
      </c>
      <c r="C2" s="1439"/>
      <c r="D2" s="1440"/>
      <c r="E2" s="1440"/>
      <c r="F2" s="1440"/>
      <c r="G2" s="1440"/>
      <c r="H2" s="1439"/>
    </row>
    <row r="3" spans="2:9" ht="15" thickBot="1">
      <c r="B3" s="1382"/>
      <c r="C3" s="1382"/>
      <c r="D3" s="1625" t="s">
        <v>440</v>
      </c>
      <c r="E3" s="1625"/>
      <c r="F3" s="1625"/>
      <c r="G3" s="1625"/>
      <c r="H3" s="1382"/>
      <c r="I3" s="1382"/>
    </row>
    <row r="4" spans="2:9" ht="22.8">
      <c r="B4" s="1441" t="s">
        <v>424</v>
      </c>
      <c r="C4" s="1345" t="s">
        <v>420</v>
      </c>
      <c r="D4" s="1345" t="s">
        <v>441</v>
      </c>
      <c r="E4" s="1346" t="s">
        <v>442</v>
      </c>
      <c r="F4" s="1346" t="s">
        <v>443</v>
      </c>
      <c r="G4" s="1346" t="s">
        <v>423</v>
      </c>
      <c r="H4" s="1345" t="s">
        <v>422</v>
      </c>
      <c r="I4" s="1345" t="s">
        <v>423</v>
      </c>
    </row>
    <row r="5" spans="2:9" ht="13.8" thickBot="1">
      <c r="B5" s="1442" t="s">
        <v>417</v>
      </c>
      <c r="C5" s="1347" t="s">
        <v>2</v>
      </c>
      <c r="D5" s="1347" t="s">
        <v>2</v>
      </c>
      <c r="E5" s="1347" t="s">
        <v>2</v>
      </c>
      <c r="F5" s="1347" t="s">
        <v>2</v>
      </c>
      <c r="G5" s="1347" t="s">
        <v>2</v>
      </c>
      <c r="H5" s="1347" t="s">
        <v>2</v>
      </c>
      <c r="I5" s="1347" t="s">
        <v>2</v>
      </c>
    </row>
    <row r="6" spans="2:9">
      <c r="B6" s="1443" t="s">
        <v>444</v>
      </c>
      <c r="C6" s="1351">
        <v>137394</v>
      </c>
      <c r="D6" s="1351">
        <v>14986</v>
      </c>
      <c r="E6" s="1351">
        <v>1654</v>
      </c>
      <c r="F6" s="1352">
        <v>732</v>
      </c>
      <c r="G6" s="1351">
        <v>17372</v>
      </c>
      <c r="H6" s="1351">
        <v>2155</v>
      </c>
      <c r="I6" s="1444">
        <v>156921</v>
      </c>
    </row>
    <row r="7" spans="2:9">
      <c r="B7" s="1443" t="s">
        <v>445</v>
      </c>
      <c r="C7" s="1351">
        <v>41973</v>
      </c>
      <c r="D7" s="1351">
        <v>10877</v>
      </c>
      <c r="E7" s="1352">
        <v>489</v>
      </c>
      <c r="F7" s="1352">
        <v>448</v>
      </c>
      <c r="G7" s="1351">
        <v>11814</v>
      </c>
      <c r="H7" s="1351">
        <v>3402</v>
      </c>
      <c r="I7" s="1444">
        <v>57189</v>
      </c>
    </row>
    <row r="8" spans="2:9" ht="13.8" thickBot="1">
      <c r="B8" s="1445" t="s">
        <v>446</v>
      </c>
      <c r="C8" s="1356">
        <v>152731</v>
      </c>
      <c r="D8" s="1356">
        <v>11168</v>
      </c>
      <c r="E8" s="1357">
        <v>588</v>
      </c>
      <c r="F8" s="1356">
        <v>701</v>
      </c>
      <c r="G8" s="1356">
        <v>12457</v>
      </c>
      <c r="H8" s="1356">
        <v>2790</v>
      </c>
      <c r="I8" s="1446">
        <v>167978</v>
      </c>
    </row>
    <row r="9" spans="2:9">
      <c r="B9" s="1447" t="s">
        <v>423</v>
      </c>
      <c r="C9" s="1361">
        <v>332098</v>
      </c>
      <c r="D9" s="1361">
        <v>37031</v>
      </c>
      <c r="E9" s="1361">
        <v>2731</v>
      </c>
      <c r="F9" s="1361">
        <v>1881</v>
      </c>
      <c r="G9" s="1361">
        <v>41643</v>
      </c>
      <c r="H9" s="1361">
        <v>8347</v>
      </c>
      <c r="I9" s="1448">
        <v>382088</v>
      </c>
    </row>
    <row r="10" spans="2:9">
      <c r="B10" s="1443"/>
      <c r="C10" s="1449"/>
      <c r="D10" s="1449"/>
      <c r="E10" s="1449"/>
      <c r="F10" s="1449"/>
      <c r="G10" s="1449"/>
      <c r="H10" s="1449"/>
      <c r="I10" s="1352"/>
    </row>
    <row r="11" spans="2:9" ht="13.8" thickBot="1">
      <c r="B11" s="1442" t="s">
        <v>418</v>
      </c>
      <c r="C11" s="1450"/>
      <c r="D11" s="1450"/>
      <c r="E11" s="1450"/>
      <c r="F11" s="1450"/>
      <c r="G11" s="1450"/>
      <c r="H11" s="1450"/>
      <c r="I11" s="1347"/>
    </row>
    <row r="12" spans="2:9">
      <c r="B12" s="1443" t="s">
        <v>444</v>
      </c>
      <c r="C12" s="1352">
        <v>23</v>
      </c>
      <c r="D12" s="1352">
        <v>50</v>
      </c>
      <c r="E12" s="1352">
        <v>19</v>
      </c>
      <c r="F12" s="1352">
        <v>13</v>
      </c>
      <c r="G12" s="1352">
        <v>82</v>
      </c>
      <c r="H12" s="1352">
        <v>358</v>
      </c>
      <c r="I12" s="1451">
        <v>463</v>
      </c>
    </row>
    <row r="13" spans="2:9">
      <c r="B13" s="1443" t="s">
        <v>445</v>
      </c>
      <c r="C13" s="1352">
        <v>665</v>
      </c>
      <c r="D13" s="1351">
        <v>2112</v>
      </c>
      <c r="E13" s="1352">
        <v>253</v>
      </c>
      <c r="F13" s="1352">
        <v>309</v>
      </c>
      <c r="G13" s="1351">
        <v>2674</v>
      </c>
      <c r="H13" s="1351">
        <v>2496</v>
      </c>
      <c r="I13" s="1444">
        <v>5835</v>
      </c>
    </row>
    <row r="14" spans="2:9" ht="13.8" thickBot="1">
      <c r="B14" s="1452" t="s">
        <v>446</v>
      </c>
      <c r="C14" s="1357">
        <v>158</v>
      </c>
      <c r="D14" s="1357">
        <v>555</v>
      </c>
      <c r="E14" s="1357">
        <v>15</v>
      </c>
      <c r="F14" s="1357">
        <v>16</v>
      </c>
      <c r="G14" s="1357">
        <v>586</v>
      </c>
      <c r="H14" s="1357">
        <v>897</v>
      </c>
      <c r="I14" s="1446">
        <v>1641</v>
      </c>
    </row>
    <row r="15" spans="2:9">
      <c r="B15" s="1447" t="s">
        <v>423</v>
      </c>
      <c r="C15" s="1362">
        <v>846</v>
      </c>
      <c r="D15" s="1361">
        <v>2717</v>
      </c>
      <c r="E15" s="1362">
        <v>287</v>
      </c>
      <c r="F15" s="1362">
        <v>338</v>
      </c>
      <c r="G15" s="1361">
        <v>3342</v>
      </c>
      <c r="H15" s="1361">
        <v>3751</v>
      </c>
      <c r="I15" s="1448">
        <v>7939</v>
      </c>
    </row>
    <row r="16" spans="2:9">
      <c r="B16" s="1443"/>
      <c r="C16" s="1449"/>
      <c r="D16" s="1449"/>
      <c r="E16" s="1449"/>
      <c r="F16" s="1449"/>
      <c r="G16" s="1449"/>
      <c r="H16" s="1449"/>
      <c r="I16" s="1352"/>
    </row>
    <row r="17" spans="2:9" ht="13.8" thickBot="1">
      <c r="B17" s="1442" t="s">
        <v>419</v>
      </c>
      <c r="C17" s="1347"/>
      <c r="D17" s="1347"/>
      <c r="E17" s="1347"/>
      <c r="F17" s="1347"/>
      <c r="G17" s="1347"/>
      <c r="H17" s="1347"/>
      <c r="I17" s="1347"/>
    </row>
    <row r="18" spans="2:9">
      <c r="B18" s="1443" t="s">
        <v>444</v>
      </c>
      <c r="C18" s="1351">
        <v>137371</v>
      </c>
      <c r="D18" s="1351">
        <v>14936</v>
      </c>
      <c r="E18" s="1351">
        <v>1635</v>
      </c>
      <c r="F18" s="1352">
        <v>719</v>
      </c>
      <c r="G18" s="1351">
        <v>17290</v>
      </c>
      <c r="H18" s="1351">
        <v>1797</v>
      </c>
      <c r="I18" s="1444">
        <v>156458</v>
      </c>
    </row>
    <row r="19" spans="2:9">
      <c r="B19" s="1443" t="s">
        <v>445</v>
      </c>
      <c r="C19" s="1351">
        <v>41308</v>
      </c>
      <c r="D19" s="1351">
        <v>8765</v>
      </c>
      <c r="E19" s="1352">
        <v>236</v>
      </c>
      <c r="F19" s="1352">
        <v>139</v>
      </c>
      <c r="G19" s="1351">
        <v>9140</v>
      </c>
      <c r="H19" s="1351">
        <v>906</v>
      </c>
      <c r="I19" s="1444">
        <v>51354</v>
      </c>
    </row>
    <row r="20" spans="2:9" ht="13.8" thickBot="1">
      <c r="B20" s="1452" t="s">
        <v>446</v>
      </c>
      <c r="C20" s="1453">
        <v>152573</v>
      </c>
      <c r="D20" s="1453">
        <v>10613</v>
      </c>
      <c r="E20" s="1454">
        <v>573</v>
      </c>
      <c r="F20" s="1453">
        <v>685</v>
      </c>
      <c r="G20" s="1453">
        <v>11871</v>
      </c>
      <c r="H20" s="1453">
        <v>1893</v>
      </c>
      <c r="I20" s="1446">
        <v>166337</v>
      </c>
    </row>
    <row r="21" spans="2:9">
      <c r="B21" s="1447" t="s">
        <v>423</v>
      </c>
      <c r="C21" s="1361">
        <v>331252</v>
      </c>
      <c r="D21" s="1361">
        <v>34314</v>
      </c>
      <c r="E21" s="1361">
        <v>2444</v>
      </c>
      <c r="F21" s="1361">
        <v>1543</v>
      </c>
      <c r="G21" s="1361">
        <v>38301</v>
      </c>
      <c r="H21" s="1361">
        <v>4596</v>
      </c>
      <c r="I21" s="1448">
        <v>374149</v>
      </c>
    </row>
    <row r="22" spans="2:9">
      <c r="B22" s="1443"/>
      <c r="C22" s="1449"/>
      <c r="D22" s="1449"/>
      <c r="E22" s="1449"/>
      <c r="F22" s="1449"/>
      <c r="G22" s="1449"/>
      <c r="H22" s="1449"/>
      <c r="I22" s="1352"/>
    </row>
    <row r="23" spans="2:9" ht="13.8" thickBot="1">
      <c r="B23" s="1442" t="s">
        <v>447</v>
      </c>
      <c r="C23" s="1347" t="s">
        <v>32</v>
      </c>
      <c r="D23" s="1347" t="s">
        <v>32</v>
      </c>
      <c r="E23" s="1347" t="s">
        <v>32</v>
      </c>
      <c r="F23" s="1347" t="s">
        <v>32</v>
      </c>
      <c r="G23" s="1347" t="s">
        <v>32</v>
      </c>
      <c r="H23" s="1347" t="s">
        <v>32</v>
      </c>
      <c r="I23" s="1347" t="s">
        <v>32</v>
      </c>
    </row>
    <row r="24" spans="2:9">
      <c r="B24" s="1443" t="s">
        <v>444</v>
      </c>
      <c r="C24" s="1455" t="s">
        <v>151</v>
      </c>
      <c r="D24" s="1455">
        <v>0.3</v>
      </c>
      <c r="E24" s="1455">
        <v>1.1000000000000001</v>
      </c>
      <c r="F24" s="1455">
        <v>1.8</v>
      </c>
      <c r="G24" s="1455">
        <v>0.5</v>
      </c>
      <c r="H24" s="1455">
        <v>16.600000000000001</v>
      </c>
      <c r="I24" s="1456">
        <v>0.3</v>
      </c>
    </row>
    <row r="25" spans="2:9">
      <c r="B25" s="1443" t="s">
        <v>445</v>
      </c>
      <c r="C25" s="1455">
        <v>1.6</v>
      </c>
      <c r="D25" s="1455">
        <v>19.399999999999999</v>
      </c>
      <c r="E25" s="1455">
        <v>51.7</v>
      </c>
      <c r="F25" s="1455">
        <v>69</v>
      </c>
      <c r="G25" s="1455">
        <v>22.6</v>
      </c>
      <c r="H25" s="1455">
        <v>73.400000000000006</v>
      </c>
      <c r="I25" s="1456">
        <v>10.199999999999999</v>
      </c>
    </row>
    <row r="26" spans="2:9" ht="13.8" thickBot="1">
      <c r="B26" s="1452" t="s">
        <v>446</v>
      </c>
      <c r="C26" s="1457">
        <v>0.1</v>
      </c>
      <c r="D26" s="1457">
        <v>5</v>
      </c>
      <c r="E26" s="1457">
        <v>2.6</v>
      </c>
      <c r="F26" s="1457">
        <v>2.2999999999999998</v>
      </c>
      <c r="G26" s="1457">
        <v>4.7</v>
      </c>
      <c r="H26" s="1457">
        <v>32.200000000000003</v>
      </c>
      <c r="I26" s="1458">
        <v>1</v>
      </c>
    </row>
    <row r="27" spans="2:9">
      <c r="B27" s="1447" t="s">
        <v>423</v>
      </c>
      <c r="C27" s="1459">
        <v>0.3</v>
      </c>
      <c r="D27" s="1459">
        <v>7.3</v>
      </c>
      <c r="E27" s="1459">
        <v>10.5</v>
      </c>
      <c r="F27" s="1459">
        <v>18</v>
      </c>
      <c r="G27" s="1459">
        <v>8</v>
      </c>
      <c r="H27" s="1459">
        <v>44.9</v>
      </c>
      <c r="I27" s="1460">
        <v>2.1</v>
      </c>
    </row>
    <row r="28" spans="2:9">
      <c r="B28" s="1443"/>
      <c r="C28" s="1449"/>
      <c r="D28" s="1449"/>
      <c r="E28" s="1449"/>
      <c r="F28" s="1449"/>
      <c r="G28" s="1449"/>
      <c r="H28" s="1449"/>
      <c r="I28" s="1352"/>
    </row>
    <row r="29" spans="2:9">
      <c r="B29" s="1441" t="s">
        <v>437</v>
      </c>
      <c r="C29" s="1345"/>
      <c r="D29" s="1345"/>
      <c r="E29" s="1345"/>
      <c r="F29" s="1345"/>
      <c r="G29" s="1345"/>
      <c r="H29" s="1345"/>
      <c r="I29" s="1345"/>
    </row>
    <row r="30" spans="2:9" ht="13.8" thickBot="1">
      <c r="B30" s="1442" t="s">
        <v>417</v>
      </c>
      <c r="C30" s="1347" t="s">
        <v>2</v>
      </c>
      <c r="D30" s="1347" t="s">
        <v>2</v>
      </c>
      <c r="E30" s="1347" t="s">
        <v>2</v>
      </c>
      <c r="F30" s="1347" t="s">
        <v>2</v>
      </c>
      <c r="G30" s="1347" t="s">
        <v>2</v>
      </c>
      <c r="H30" s="1347" t="s">
        <v>2</v>
      </c>
      <c r="I30" s="1347" t="s">
        <v>2</v>
      </c>
    </row>
    <row r="31" spans="2:9">
      <c r="B31" s="1443" t="s">
        <v>444</v>
      </c>
      <c r="C31" s="1351">
        <v>135713</v>
      </c>
      <c r="D31" s="1351">
        <v>14733</v>
      </c>
      <c r="E31" s="1351">
        <v>1585</v>
      </c>
      <c r="F31" s="1352">
        <v>725</v>
      </c>
      <c r="G31" s="1351">
        <v>17043</v>
      </c>
      <c r="H31" s="1351">
        <v>2155</v>
      </c>
      <c r="I31" s="1444">
        <v>154911</v>
      </c>
    </row>
    <row r="32" spans="2:9">
      <c r="B32" s="1443" t="s">
        <v>445</v>
      </c>
      <c r="C32" s="1351">
        <v>46012</v>
      </c>
      <c r="D32" s="1351">
        <v>9759</v>
      </c>
      <c r="E32" s="1352">
        <v>496</v>
      </c>
      <c r="F32" s="1352">
        <v>504</v>
      </c>
      <c r="G32" s="1351">
        <v>10759</v>
      </c>
      <c r="H32" s="1351">
        <v>3409</v>
      </c>
      <c r="I32" s="1444">
        <v>60180</v>
      </c>
    </row>
    <row r="33" spans="2:9" ht="13.8" thickBot="1">
      <c r="B33" s="1445" t="s">
        <v>446</v>
      </c>
      <c r="C33" s="1356">
        <v>117541</v>
      </c>
      <c r="D33" s="1356">
        <v>9374</v>
      </c>
      <c r="E33" s="1357">
        <v>374</v>
      </c>
      <c r="F33" s="1357">
        <v>684</v>
      </c>
      <c r="G33" s="1356">
        <v>10432</v>
      </c>
      <c r="H33" s="1356">
        <v>2359</v>
      </c>
      <c r="I33" s="1461">
        <v>130332</v>
      </c>
    </row>
    <row r="34" spans="2:9">
      <c r="B34" s="1447" t="s">
        <v>423</v>
      </c>
      <c r="C34" s="1361">
        <v>299266</v>
      </c>
      <c r="D34" s="1361">
        <v>33866</v>
      </c>
      <c r="E34" s="1361">
        <v>2455</v>
      </c>
      <c r="F34" s="1361">
        <v>1913</v>
      </c>
      <c r="G34" s="1361">
        <v>38234</v>
      </c>
      <c r="H34" s="1361">
        <v>7923</v>
      </c>
      <c r="I34" s="1448">
        <v>345423</v>
      </c>
    </row>
    <row r="35" spans="2:9">
      <c r="B35" s="1443"/>
      <c r="C35" s="1449"/>
      <c r="D35" s="1449"/>
      <c r="E35" s="1449"/>
      <c r="F35" s="1449"/>
      <c r="G35" s="1449"/>
      <c r="H35" s="1449"/>
      <c r="I35" s="1352"/>
    </row>
    <row r="36" spans="2:9" ht="13.8" thickBot="1">
      <c r="B36" s="1442" t="s">
        <v>418</v>
      </c>
      <c r="C36" s="1450"/>
      <c r="D36" s="1450"/>
      <c r="E36" s="1450"/>
      <c r="F36" s="1450"/>
      <c r="G36" s="1450"/>
      <c r="H36" s="1450"/>
      <c r="I36" s="1450"/>
    </row>
    <row r="37" spans="2:9">
      <c r="B37" s="1443" t="s">
        <v>444</v>
      </c>
      <c r="C37" s="1352">
        <v>22</v>
      </c>
      <c r="D37" s="1352">
        <v>37</v>
      </c>
      <c r="E37" s="1352">
        <v>14</v>
      </c>
      <c r="F37" s="1352">
        <v>13</v>
      </c>
      <c r="G37" s="1352">
        <v>64</v>
      </c>
      <c r="H37" s="1352">
        <v>346</v>
      </c>
      <c r="I37" s="1451">
        <v>432</v>
      </c>
    </row>
    <row r="38" spans="2:9">
      <c r="B38" s="1443" t="s">
        <v>445</v>
      </c>
      <c r="C38" s="1352">
        <v>542</v>
      </c>
      <c r="D38" s="1351">
        <v>1597</v>
      </c>
      <c r="E38" s="1352">
        <v>159</v>
      </c>
      <c r="F38" s="1352">
        <v>251</v>
      </c>
      <c r="G38" s="1351">
        <v>2007</v>
      </c>
      <c r="H38" s="1351">
        <v>2335</v>
      </c>
      <c r="I38" s="1444">
        <v>4884</v>
      </c>
    </row>
    <row r="39" spans="2:9" ht="13.8" thickBot="1">
      <c r="B39" s="1452" t="s">
        <v>446</v>
      </c>
      <c r="C39" s="1454">
        <v>143</v>
      </c>
      <c r="D39" s="1454">
        <v>284</v>
      </c>
      <c r="E39" s="1454">
        <v>9</v>
      </c>
      <c r="F39" s="1454">
        <v>9</v>
      </c>
      <c r="G39" s="1454">
        <v>302</v>
      </c>
      <c r="H39" s="1454">
        <v>547</v>
      </c>
      <c r="I39" s="1462">
        <v>992</v>
      </c>
    </row>
    <row r="40" spans="2:9">
      <c r="B40" s="1447" t="s">
        <v>423</v>
      </c>
      <c r="C40" s="1362">
        <v>707</v>
      </c>
      <c r="D40" s="1361">
        <v>1918</v>
      </c>
      <c r="E40" s="1362">
        <v>182</v>
      </c>
      <c r="F40" s="1362">
        <v>273</v>
      </c>
      <c r="G40" s="1361">
        <v>2373</v>
      </c>
      <c r="H40" s="1361">
        <v>3228</v>
      </c>
      <c r="I40" s="1448">
        <v>6308</v>
      </c>
    </row>
    <row r="41" spans="2:9">
      <c r="B41" s="1443"/>
      <c r="C41" s="1449"/>
      <c r="D41" s="1449"/>
      <c r="E41" s="1449"/>
      <c r="F41" s="1449"/>
      <c r="G41" s="1449"/>
      <c r="H41" s="1449"/>
      <c r="I41" s="1352"/>
    </row>
    <row r="42" spans="2:9" ht="13.8" thickBot="1">
      <c r="B42" s="1442" t="s">
        <v>419</v>
      </c>
      <c r="C42" s="1347"/>
      <c r="D42" s="1347"/>
      <c r="E42" s="1347"/>
      <c r="F42" s="1347"/>
      <c r="G42" s="1347"/>
      <c r="H42" s="1347"/>
      <c r="I42" s="1347"/>
    </row>
    <row r="43" spans="2:9">
      <c r="B43" s="1443" t="s">
        <v>444</v>
      </c>
      <c r="C43" s="1351">
        <v>135691</v>
      </c>
      <c r="D43" s="1351">
        <v>14696</v>
      </c>
      <c r="E43" s="1351">
        <v>1571</v>
      </c>
      <c r="F43" s="1352">
        <v>712</v>
      </c>
      <c r="G43" s="1351">
        <v>16979</v>
      </c>
      <c r="H43" s="1351">
        <v>1809</v>
      </c>
      <c r="I43" s="1444">
        <v>154479</v>
      </c>
    </row>
    <row r="44" spans="2:9">
      <c r="B44" s="1443" t="s">
        <v>445</v>
      </c>
      <c r="C44" s="1351">
        <v>45470</v>
      </c>
      <c r="D44" s="1351">
        <v>8162</v>
      </c>
      <c r="E44" s="1352">
        <v>337</v>
      </c>
      <c r="F44" s="1352">
        <v>253</v>
      </c>
      <c r="G44" s="1351">
        <v>8752</v>
      </c>
      <c r="H44" s="1351">
        <v>1074</v>
      </c>
      <c r="I44" s="1444">
        <v>55296</v>
      </c>
    </row>
    <row r="45" spans="2:9" ht="13.8" thickBot="1">
      <c r="B45" s="1452" t="s">
        <v>446</v>
      </c>
      <c r="C45" s="1453">
        <v>117398</v>
      </c>
      <c r="D45" s="1453">
        <v>9090</v>
      </c>
      <c r="E45" s="1454">
        <v>365</v>
      </c>
      <c r="F45" s="1454">
        <v>675</v>
      </c>
      <c r="G45" s="1453">
        <v>10130</v>
      </c>
      <c r="H45" s="1453">
        <v>1812</v>
      </c>
      <c r="I45" s="1446">
        <v>129340</v>
      </c>
    </row>
    <row r="46" spans="2:9">
      <c r="B46" s="1447" t="s">
        <v>423</v>
      </c>
      <c r="C46" s="1361">
        <v>298559</v>
      </c>
      <c r="D46" s="1361">
        <v>31948</v>
      </c>
      <c r="E46" s="1361">
        <v>2273</v>
      </c>
      <c r="F46" s="1361">
        <v>1640</v>
      </c>
      <c r="G46" s="1361">
        <v>35861</v>
      </c>
      <c r="H46" s="1361">
        <v>4695</v>
      </c>
      <c r="I46" s="1448">
        <v>339115</v>
      </c>
    </row>
    <row r="47" spans="2:9">
      <c r="B47" s="1443"/>
      <c r="C47" s="1449"/>
      <c r="D47" s="1449"/>
      <c r="E47" s="1449"/>
      <c r="F47" s="1449"/>
      <c r="G47" s="1449"/>
      <c r="H47" s="1449"/>
      <c r="I47" s="1373"/>
    </row>
    <row r="48" spans="2:9" ht="13.8" thickBot="1">
      <c r="B48" s="1442" t="s">
        <v>447</v>
      </c>
      <c r="C48" s="1347" t="s">
        <v>32</v>
      </c>
      <c r="D48" s="1347" t="s">
        <v>32</v>
      </c>
      <c r="E48" s="1347" t="s">
        <v>32</v>
      </c>
      <c r="F48" s="1347" t="s">
        <v>32</v>
      </c>
      <c r="G48" s="1347" t="s">
        <v>32</v>
      </c>
      <c r="H48" s="1347" t="s">
        <v>32</v>
      </c>
      <c r="I48" s="1347" t="s">
        <v>32</v>
      </c>
    </row>
    <row r="49" spans="2:9">
      <c r="B49" s="1443" t="s">
        <v>444</v>
      </c>
      <c r="C49" s="1455" t="s">
        <v>151</v>
      </c>
      <c r="D49" s="1455">
        <v>0.3</v>
      </c>
      <c r="E49" s="1455">
        <v>0.9</v>
      </c>
      <c r="F49" s="1455">
        <v>1.8</v>
      </c>
      <c r="G49" s="1455">
        <v>0.4</v>
      </c>
      <c r="H49" s="1455">
        <v>16.100000000000001</v>
      </c>
      <c r="I49" s="1456">
        <v>0.3</v>
      </c>
    </row>
    <row r="50" spans="2:9">
      <c r="B50" s="1443" t="s">
        <v>445</v>
      </c>
      <c r="C50" s="1455">
        <v>1.2</v>
      </c>
      <c r="D50" s="1455">
        <v>16.399999999999999</v>
      </c>
      <c r="E50" s="1455">
        <v>32.1</v>
      </c>
      <c r="F50" s="1455">
        <v>49.8</v>
      </c>
      <c r="G50" s="1455">
        <v>18.7</v>
      </c>
      <c r="H50" s="1455">
        <v>68.5</v>
      </c>
      <c r="I50" s="1456">
        <v>8.1</v>
      </c>
    </row>
    <row r="51" spans="2:9" ht="13.8" thickBot="1">
      <c r="B51" s="1445" t="s">
        <v>446</v>
      </c>
      <c r="C51" s="1463">
        <v>0.1</v>
      </c>
      <c r="D51" s="1463">
        <v>3</v>
      </c>
      <c r="E51" s="1463">
        <v>2.4</v>
      </c>
      <c r="F51" s="1463">
        <v>1.3</v>
      </c>
      <c r="G51" s="1463">
        <v>2.9</v>
      </c>
      <c r="H51" s="1463">
        <v>23.2</v>
      </c>
      <c r="I51" s="1464">
        <v>0.8</v>
      </c>
    </row>
    <row r="52" spans="2:9" ht="13.8" thickBot="1">
      <c r="B52" s="1465" t="s">
        <v>423</v>
      </c>
      <c r="C52" s="1466">
        <v>0.2</v>
      </c>
      <c r="D52" s="1466">
        <v>5.7</v>
      </c>
      <c r="E52" s="1466">
        <v>7.4</v>
      </c>
      <c r="F52" s="1466">
        <v>14.3</v>
      </c>
      <c r="G52" s="1466">
        <v>6.2</v>
      </c>
      <c r="H52" s="1466">
        <v>40.700000000000003</v>
      </c>
      <c r="I52" s="1467">
        <v>1.8</v>
      </c>
    </row>
  </sheetData>
  <mergeCells count="1">
    <mergeCell ref="D3:G3"/>
  </mergeCells>
  <pageMargins left="0.7" right="0.7" top="0.75" bottom="0.75" header="0.3" footer="0.3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1"/>
  <sheetViews>
    <sheetView showGridLines="0" view="pageBreakPreview" zoomScale="85" zoomScaleNormal="80" zoomScaleSheetLayoutView="85" workbookViewId="0"/>
  </sheetViews>
  <sheetFormatPr defaultColWidth="9.109375" defaultRowHeight="13.2"/>
  <cols>
    <col min="1" max="1" width="5" style="82" customWidth="1"/>
    <col min="2" max="2" width="33.6640625" style="82" customWidth="1"/>
    <col min="3" max="7" width="12.77734375" style="82" customWidth="1"/>
    <col min="8" max="16384" width="9.109375" style="82"/>
  </cols>
  <sheetData>
    <row r="1" spans="1:7">
      <c r="A1" s="1468"/>
      <c r="B1" s="1468"/>
      <c r="C1" s="1468"/>
      <c r="D1" s="1468"/>
      <c r="E1" s="1468"/>
      <c r="F1" s="1468"/>
      <c r="G1" s="1468"/>
    </row>
    <row r="2" spans="1:7" ht="15.75" customHeight="1">
      <c r="A2" s="1468"/>
      <c r="B2" s="1636" t="s">
        <v>448</v>
      </c>
      <c r="C2" s="1636"/>
      <c r="D2" s="1636"/>
      <c r="E2" s="1636"/>
      <c r="F2" s="1636"/>
      <c r="G2" s="1636"/>
    </row>
    <row r="3" spans="1:7" ht="22.8">
      <c r="A3" s="1468"/>
      <c r="B3" s="1469"/>
      <c r="C3" s="1470"/>
      <c r="D3" s="1470"/>
      <c r="E3" s="1471">
        <v>2020</v>
      </c>
      <c r="F3" s="1471">
        <v>2021</v>
      </c>
      <c r="G3" s="1471" t="s">
        <v>449</v>
      </c>
    </row>
    <row r="4" spans="1:7" ht="15" customHeight="1" thickBot="1">
      <c r="B4" s="1472" t="s">
        <v>424</v>
      </c>
      <c r="C4" s="1473"/>
      <c r="D4" s="1473"/>
      <c r="E4" s="1474" t="s">
        <v>450</v>
      </c>
      <c r="F4" s="1474" t="s">
        <v>450</v>
      </c>
      <c r="G4" s="1474" t="s">
        <v>450</v>
      </c>
    </row>
    <row r="5" spans="1:7" ht="11.85" customHeight="1">
      <c r="B5" s="1475" t="s">
        <v>451</v>
      </c>
      <c r="C5" s="1476"/>
      <c r="D5" s="1476"/>
      <c r="E5" s="1477">
        <v>-8</v>
      </c>
      <c r="F5" s="1477">
        <v>6.3</v>
      </c>
      <c r="G5" s="1477">
        <v>-51.5</v>
      </c>
    </row>
    <row r="6" spans="1:7" ht="11.85" customHeight="1">
      <c r="B6" s="1478" t="s">
        <v>452</v>
      </c>
      <c r="C6" s="1476"/>
      <c r="D6" s="1476"/>
      <c r="E6" s="1477">
        <v>6.7</v>
      </c>
      <c r="F6" s="1477">
        <v>4.5</v>
      </c>
      <c r="G6" s="1477">
        <v>8</v>
      </c>
    </row>
    <row r="7" spans="1:7" ht="11.85" customHeight="1">
      <c r="B7" s="1478" t="s">
        <v>453</v>
      </c>
      <c r="C7" s="1476"/>
      <c r="D7" s="1476"/>
      <c r="E7" s="1477">
        <v>-3.5</v>
      </c>
      <c r="F7" s="1477">
        <v>2.6</v>
      </c>
      <c r="G7" s="1477">
        <v>-6.5</v>
      </c>
    </row>
    <row r="8" spans="1:7" ht="15" customHeight="1">
      <c r="B8" s="1478" t="s">
        <v>454</v>
      </c>
      <c r="C8" s="1476"/>
      <c r="D8" s="1476"/>
      <c r="E8" s="1479">
        <v>0.1</v>
      </c>
      <c r="F8" s="1479">
        <v>0.3</v>
      </c>
      <c r="G8" s="1479">
        <v>0.1</v>
      </c>
    </row>
    <row r="9" spans="1:7">
      <c r="B9" s="1478" t="s">
        <v>455</v>
      </c>
      <c r="C9" s="1476"/>
      <c r="D9" s="1476"/>
      <c r="E9" s="1477">
        <v>-6.4</v>
      </c>
      <c r="F9" s="1477">
        <v>4.4000000000000004</v>
      </c>
      <c r="G9" s="1477">
        <v>-45</v>
      </c>
    </row>
    <row r="10" spans="1:7">
      <c r="B10" s="1478" t="s">
        <v>456</v>
      </c>
      <c r="C10" s="1476"/>
      <c r="D10" s="1476"/>
      <c r="E10" s="1477">
        <v>12.9</v>
      </c>
      <c r="F10" s="1477">
        <v>7.5</v>
      </c>
      <c r="G10" s="1477">
        <v>17</v>
      </c>
    </row>
    <row r="11" spans="1:7">
      <c r="B11" s="1478" t="s">
        <v>457</v>
      </c>
      <c r="C11" s="1476"/>
      <c r="D11" s="1476"/>
      <c r="E11" s="1477" t="s">
        <v>151</v>
      </c>
      <c r="F11" s="1477">
        <v>0.7</v>
      </c>
      <c r="G11" s="1477">
        <v>-0.3</v>
      </c>
    </row>
    <row r="12" spans="1:7">
      <c r="B12" s="1478" t="s">
        <v>458</v>
      </c>
      <c r="C12" s="1476"/>
      <c r="D12" s="1476"/>
      <c r="E12" s="1479">
        <v>0.25</v>
      </c>
      <c r="F12" s="1479">
        <v>0.25</v>
      </c>
      <c r="G12" s="1479">
        <v>0.25</v>
      </c>
    </row>
    <row r="13" spans="1:7">
      <c r="B13" s="1478"/>
      <c r="C13" s="1480"/>
      <c r="D13" s="1480"/>
      <c r="E13" s="1480"/>
      <c r="F13" s="1480"/>
      <c r="G13" s="1480"/>
    </row>
    <row r="14" spans="1:7" ht="14.4">
      <c r="B14" s="1481" t="s">
        <v>459</v>
      </c>
      <c r="C14" s="1443"/>
      <c r="D14" s="1443"/>
      <c r="E14" s="1443"/>
      <c r="F14" s="1443"/>
      <c r="G14" s="1443"/>
    </row>
    <row r="15" spans="1:7">
      <c r="B15" s="1386"/>
      <c r="C15" s="1345" t="s">
        <v>460</v>
      </c>
      <c r="D15" s="1345" t="s">
        <v>461</v>
      </c>
      <c r="E15" s="1345" t="s">
        <v>462</v>
      </c>
      <c r="F15" s="1345" t="s">
        <v>463</v>
      </c>
      <c r="G15" s="1345" t="s">
        <v>464</v>
      </c>
    </row>
    <row r="16" spans="1:7" ht="13.8" thickBot="1">
      <c r="B16" s="1389" t="s">
        <v>424</v>
      </c>
      <c r="C16" s="1347" t="s">
        <v>450</v>
      </c>
      <c r="D16" s="1347" t="s">
        <v>450</v>
      </c>
      <c r="E16" s="1347" t="s">
        <v>450</v>
      </c>
      <c r="F16" s="1347" t="s">
        <v>450</v>
      </c>
      <c r="G16" s="1347" t="s">
        <v>450</v>
      </c>
    </row>
    <row r="17" spans="2:10">
      <c r="B17" s="1391" t="s">
        <v>459</v>
      </c>
      <c r="C17" s="1412">
        <v>5</v>
      </c>
      <c r="D17" s="1412">
        <v>20.8</v>
      </c>
      <c r="E17" s="1412">
        <v>46.7</v>
      </c>
      <c r="F17" s="1412">
        <v>21</v>
      </c>
      <c r="G17" s="1412">
        <v>6.5</v>
      </c>
    </row>
    <row r="18" spans="2:10">
      <c r="B18" s="1391"/>
      <c r="C18" s="1455"/>
      <c r="D18" s="1455"/>
      <c r="E18" s="1455"/>
      <c r="F18" s="1455"/>
      <c r="G18" s="1455"/>
    </row>
    <row r="19" spans="2:10" ht="13.8" thickBot="1">
      <c r="B19" s="1389" t="s">
        <v>437</v>
      </c>
      <c r="C19" s="1482"/>
      <c r="D19" s="1482"/>
      <c r="E19" s="1482"/>
      <c r="F19" s="1482"/>
      <c r="G19" s="1482"/>
    </row>
    <row r="20" spans="2:10">
      <c r="B20" s="1391" t="s">
        <v>459</v>
      </c>
      <c r="C20" s="1455">
        <v>10.1</v>
      </c>
      <c r="D20" s="1455">
        <v>23.1</v>
      </c>
      <c r="E20" s="1455">
        <v>40.799999999999997</v>
      </c>
      <c r="F20" s="1455">
        <v>22.7</v>
      </c>
      <c r="G20" s="1455">
        <v>3.3</v>
      </c>
    </row>
    <row r="29" spans="2:10">
      <c r="B29" s="1483"/>
      <c r="C29" s="1484"/>
      <c r="D29" s="1484"/>
      <c r="E29" s="1484"/>
      <c r="F29" s="1484"/>
      <c r="G29" s="1484"/>
      <c r="H29" s="1484"/>
      <c r="I29" s="1484"/>
      <c r="J29" s="1484"/>
    </row>
    <row r="30" spans="2:10">
      <c r="B30" s="1485"/>
      <c r="C30" s="1484"/>
      <c r="D30" s="1484"/>
      <c r="E30" s="1484"/>
      <c r="F30" s="1484"/>
      <c r="G30" s="1484"/>
      <c r="H30" s="1484"/>
      <c r="I30" s="1484"/>
      <c r="J30" s="1484"/>
    </row>
    <row r="31" spans="2:10">
      <c r="B31" s="1485"/>
      <c r="C31" s="1484"/>
      <c r="D31" s="1484"/>
      <c r="E31" s="1484"/>
      <c r="F31" s="1484"/>
      <c r="G31" s="1484"/>
      <c r="H31" s="1484"/>
      <c r="I31" s="1484"/>
      <c r="J31" s="1484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7" min="1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3"/>
  <sheetViews>
    <sheetView showGridLines="0" view="pageBreakPreview" zoomScale="115" zoomScaleNormal="80" zoomScaleSheetLayoutView="115" workbookViewId="0"/>
  </sheetViews>
  <sheetFormatPr defaultColWidth="9.109375" defaultRowHeight="13.2"/>
  <cols>
    <col min="1" max="1" width="5" style="82" customWidth="1"/>
    <col min="2" max="2" width="56.77734375" style="82" customWidth="1"/>
    <col min="3" max="3" width="13.33203125" style="82" customWidth="1"/>
    <col min="4" max="8" width="9.109375" style="82" customWidth="1"/>
    <col min="9" max="16384" width="9.109375" style="82"/>
  </cols>
  <sheetData>
    <row r="1" spans="1:11">
      <c r="A1" s="1486"/>
      <c r="B1" s="1486"/>
      <c r="C1" s="1486"/>
      <c r="D1" s="1486"/>
      <c r="E1" s="1468"/>
      <c r="F1" s="1468"/>
      <c r="G1" s="1468"/>
      <c r="H1" s="1468"/>
    </row>
    <row r="2" spans="1:11" ht="14.4">
      <c r="B2" s="1368" t="s">
        <v>465</v>
      </c>
      <c r="C2" s="1368"/>
      <c r="D2" s="1487"/>
      <c r="E2" s="1352"/>
      <c r="F2" s="1352"/>
      <c r="G2" s="1352"/>
      <c r="H2" s="1352"/>
    </row>
    <row r="3" spans="1:11" ht="15.6">
      <c r="B3" s="1488"/>
      <c r="C3" s="1488"/>
      <c r="D3" s="1487"/>
    </row>
    <row r="4" spans="1:11" ht="13.8" thickBot="1">
      <c r="B4" s="1489" t="s">
        <v>405</v>
      </c>
      <c r="C4" s="1489"/>
      <c r="D4" s="1490" t="s">
        <v>2</v>
      </c>
    </row>
    <row r="5" spans="1:11">
      <c r="B5" s="1491" t="s">
        <v>466</v>
      </c>
      <c r="C5" s="1491"/>
      <c r="D5" s="1492">
        <v>370</v>
      </c>
    </row>
    <row r="6" spans="1:11" ht="13.8" thickBot="1">
      <c r="B6" s="1363" t="s">
        <v>467</v>
      </c>
      <c r="C6" s="1363"/>
      <c r="D6" s="1493">
        <v>405</v>
      </c>
    </row>
    <row r="7" spans="1:11">
      <c r="B7" s="1366" t="s">
        <v>468</v>
      </c>
      <c r="C7" s="1366"/>
      <c r="D7" s="1494">
        <v>775</v>
      </c>
    </row>
    <row r="8" spans="1:11">
      <c r="B8" s="1348"/>
      <c r="C8" s="1348"/>
      <c r="D8" s="1495"/>
    </row>
    <row r="9" spans="1:11">
      <c r="B9" s="1491" t="s">
        <v>469</v>
      </c>
      <c r="C9" s="1491"/>
      <c r="D9" s="1492">
        <v>1190</v>
      </c>
    </row>
    <row r="10" spans="1:11">
      <c r="B10" s="1491" t="s">
        <v>470</v>
      </c>
      <c r="C10" s="1491"/>
      <c r="D10" s="1492">
        <v>300</v>
      </c>
    </row>
    <row r="11" spans="1:11" ht="13.8" thickBot="1">
      <c r="B11" s="1363" t="s">
        <v>471</v>
      </c>
      <c r="C11" s="1363"/>
      <c r="D11" s="1493">
        <v>-150</v>
      </c>
      <c r="E11" s="1484"/>
      <c r="F11" s="1484"/>
      <c r="G11" s="1484"/>
      <c r="H11" s="1484"/>
      <c r="I11" s="1484"/>
      <c r="J11" s="1484"/>
      <c r="K11" s="1484"/>
    </row>
    <row r="12" spans="1:11">
      <c r="B12" s="1366" t="s">
        <v>472</v>
      </c>
      <c r="C12" s="1366"/>
      <c r="D12" s="1494">
        <v>2115</v>
      </c>
      <c r="E12" s="1484"/>
      <c r="F12" s="1484"/>
      <c r="G12" s="1484"/>
      <c r="H12" s="1484"/>
      <c r="I12" s="1484"/>
      <c r="J12" s="1484"/>
      <c r="K12" s="1484"/>
    </row>
    <row r="13" spans="1:11">
      <c r="B13" s="1485"/>
      <c r="C13" s="1485"/>
      <c r="D13" s="1484"/>
      <c r="E13" s="1484"/>
      <c r="F13" s="1484"/>
      <c r="G13" s="1484"/>
      <c r="H13" s="1484"/>
      <c r="I13" s="1484"/>
      <c r="J13" s="1484"/>
      <c r="K13" s="1484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4" min="1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H24"/>
  <sheetViews>
    <sheetView showGridLines="0" view="pageBreakPreview" zoomScale="60" zoomScaleNormal="80" workbookViewId="0">
      <selection activeCell="D10" sqref="D10"/>
    </sheetView>
  </sheetViews>
  <sheetFormatPr defaultColWidth="9.109375" defaultRowHeight="13.2"/>
  <cols>
    <col min="1" max="1" width="5.109375" style="82" customWidth="1"/>
    <col min="2" max="2" width="43.21875" style="82" customWidth="1"/>
    <col min="3" max="3" width="1.33203125" style="82" customWidth="1"/>
    <col min="4" max="8" width="12.77734375" style="82" customWidth="1"/>
    <col min="9" max="16384" width="9.109375" style="82"/>
  </cols>
  <sheetData>
    <row r="2" spans="2:8" ht="15.75" customHeight="1">
      <c r="B2" s="1637" t="s">
        <v>473</v>
      </c>
      <c r="C2" s="1637"/>
      <c r="D2" s="1637"/>
      <c r="E2" s="1637"/>
      <c r="F2" s="1637"/>
      <c r="G2" s="1637"/>
      <c r="H2" s="1637"/>
    </row>
    <row r="3" spans="2:8" ht="12" customHeight="1">
      <c r="B3" s="1496"/>
      <c r="C3" s="1496"/>
      <c r="D3" s="1470"/>
      <c r="E3" s="1496"/>
      <c r="F3" s="1496"/>
      <c r="G3" s="1496"/>
      <c r="H3" s="1470"/>
    </row>
    <row r="4" spans="2:8" ht="12" customHeight="1" thickBot="1">
      <c r="B4" s="1496"/>
      <c r="C4" s="1496"/>
      <c r="D4" s="1638" t="s">
        <v>424</v>
      </c>
      <c r="E4" s="1638"/>
      <c r="F4" s="1638"/>
      <c r="G4" s="1638"/>
      <c r="H4" s="1497" t="s">
        <v>437</v>
      </c>
    </row>
    <row r="5" spans="2:8" ht="12" customHeight="1" thickBot="1">
      <c r="B5" s="1498"/>
      <c r="C5" s="1499"/>
      <c r="D5" s="1639" t="s">
        <v>474</v>
      </c>
      <c r="E5" s="1641" t="s">
        <v>475</v>
      </c>
      <c r="F5" s="1641"/>
      <c r="G5" s="1641"/>
      <c r="H5" s="1639" t="s">
        <v>474</v>
      </c>
    </row>
    <row r="6" spans="2:8" ht="12" customHeight="1">
      <c r="B6" s="1499"/>
      <c r="C6" s="1499"/>
      <c r="D6" s="1640"/>
      <c r="E6" s="1500" t="s">
        <v>476</v>
      </c>
      <c r="F6" s="1501" t="s">
        <v>477</v>
      </c>
      <c r="G6" s="1501" t="s">
        <v>478</v>
      </c>
      <c r="H6" s="1642"/>
    </row>
    <row r="7" spans="2:8" ht="12" customHeight="1" thickBot="1">
      <c r="B7" s="1502"/>
      <c r="C7" s="1503"/>
      <c r="D7" s="1504" t="s">
        <v>150</v>
      </c>
      <c r="E7" s="1504" t="s">
        <v>150</v>
      </c>
      <c r="F7" s="1504" t="s">
        <v>150</v>
      </c>
      <c r="G7" s="1504" t="s">
        <v>150</v>
      </c>
      <c r="H7" s="1504" t="s">
        <v>150</v>
      </c>
    </row>
    <row r="8" spans="2:8" ht="12" customHeight="1">
      <c r="B8" s="1505" t="s">
        <v>479</v>
      </c>
      <c r="C8" s="1505"/>
      <c r="D8" s="1506">
        <v>157</v>
      </c>
      <c r="E8" s="1506">
        <v>154</v>
      </c>
      <c r="F8" s="1506" t="s">
        <v>151</v>
      </c>
      <c r="G8" s="1506" t="s">
        <v>151</v>
      </c>
      <c r="H8" s="1507">
        <v>153</v>
      </c>
    </row>
    <row r="9" spans="2:8" ht="12" customHeight="1">
      <c r="B9" s="1508"/>
      <c r="C9" s="1508"/>
      <c r="D9" s="1348"/>
      <c r="E9" s="1348"/>
      <c r="F9" s="1348"/>
      <c r="G9" s="1348"/>
      <c r="H9" s="1348"/>
    </row>
    <row r="10" spans="2:8" ht="12" customHeight="1">
      <c r="B10" s="1505" t="s">
        <v>480</v>
      </c>
      <c r="C10" s="1509"/>
      <c r="D10" s="1491"/>
      <c r="E10" s="1491"/>
      <c r="F10" s="1491"/>
      <c r="G10" s="1491"/>
      <c r="H10" s="1491"/>
    </row>
    <row r="11" spans="2:8" ht="12.75" customHeight="1">
      <c r="B11" s="1509" t="s">
        <v>481</v>
      </c>
      <c r="C11" s="1509"/>
      <c r="D11" s="1367">
        <v>43</v>
      </c>
      <c r="E11" s="1367" t="s">
        <v>151</v>
      </c>
      <c r="F11" s="1367">
        <v>38</v>
      </c>
      <c r="G11" s="1367">
        <v>1</v>
      </c>
      <c r="H11" s="1373">
        <v>31</v>
      </c>
    </row>
    <row r="12" spans="2:8" ht="12.75" customHeight="1">
      <c r="B12" s="1509" t="s">
        <v>482</v>
      </c>
      <c r="C12" s="1509"/>
      <c r="D12" s="1367">
        <v>14</v>
      </c>
      <c r="E12" s="1367" t="s">
        <v>151</v>
      </c>
      <c r="F12" s="1367">
        <v>7</v>
      </c>
      <c r="G12" s="1367">
        <v>6</v>
      </c>
      <c r="H12" s="1373">
        <v>2</v>
      </c>
    </row>
    <row r="13" spans="2:8" ht="12.75" customHeight="1" thickBot="1">
      <c r="B13" s="1510" t="s">
        <v>483</v>
      </c>
      <c r="C13" s="1510"/>
      <c r="D13" s="1394">
        <v>4</v>
      </c>
      <c r="E13" s="1394" t="s">
        <v>151</v>
      </c>
      <c r="F13" s="1394">
        <v>4</v>
      </c>
      <c r="G13" s="1394" t="s">
        <v>151</v>
      </c>
      <c r="H13" s="1393">
        <v>3</v>
      </c>
    </row>
    <row r="14" spans="2:8" ht="12.75" customHeight="1">
      <c r="B14" s="1511" t="s">
        <v>484</v>
      </c>
      <c r="C14" s="1478"/>
      <c r="D14" s="1360">
        <v>61</v>
      </c>
      <c r="E14" s="1360" t="s">
        <v>151</v>
      </c>
      <c r="F14" s="1360">
        <v>49</v>
      </c>
      <c r="G14" s="1360">
        <v>7</v>
      </c>
      <c r="H14" s="1379">
        <v>36</v>
      </c>
    </row>
    <row r="15" spans="2:8" ht="12" customHeight="1">
      <c r="B15" s="1509"/>
      <c r="C15" s="1509"/>
      <c r="D15" s="1491"/>
      <c r="E15" s="1491"/>
      <c r="F15" s="1491"/>
      <c r="G15" s="1491"/>
      <c r="H15" s="1491"/>
    </row>
    <row r="16" spans="2:8" ht="12" customHeight="1">
      <c r="B16" s="1499" t="s">
        <v>409</v>
      </c>
      <c r="C16" s="1508"/>
      <c r="D16" s="1348"/>
      <c r="E16" s="1348"/>
      <c r="F16" s="1348"/>
      <c r="G16" s="1348"/>
      <c r="H16" s="1348"/>
    </row>
    <row r="17" spans="2:8" ht="12.75" customHeight="1">
      <c r="B17" s="1509" t="s">
        <v>485</v>
      </c>
      <c r="C17" s="1509"/>
      <c r="D17" s="1367">
        <v>8</v>
      </c>
      <c r="E17" s="1367" t="s">
        <v>151</v>
      </c>
      <c r="F17" s="1367">
        <v>7</v>
      </c>
      <c r="G17" s="1367">
        <v>1</v>
      </c>
      <c r="H17" s="1373">
        <v>9</v>
      </c>
    </row>
    <row r="18" spans="2:8" ht="12.75" customHeight="1">
      <c r="B18" s="1509" t="s">
        <v>486</v>
      </c>
      <c r="C18" s="1509"/>
      <c r="D18" s="1367">
        <v>6</v>
      </c>
      <c r="E18" s="1367" t="s">
        <v>151</v>
      </c>
      <c r="F18" s="1367">
        <v>6</v>
      </c>
      <c r="G18" s="1367" t="s">
        <v>151</v>
      </c>
      <c r="H18" s="1373">
        <v>7</v>
      </c>
    </row>
    <row r="19" spans="2:8" ht="12.75" customHeight="1" thickBot="1">
      <c r="B19" s="1509" t="s">
        <v>487</v>
      </c>
      <c r="C19" s="1509"/>
      <c r="D19" s="1394">
        <v>5</v>
      </c>
      <c r="E19" s="1394" t="s">
        <v>151</v>
      </c>
      <c r="F19" s="1394">
        <v>5</v>
      </c>
      <c r="G19" s="1394">
        <v>1</v>
      </c>
      <c r="H19" s="1393">
        <v>6</v>
      </c>
    </row>
    <row r="20" spans="2:8" ht="12.75" customHeight="1">
      <c r="B20" s="1512" t="s">
        <v>488</v>
      </c>
      <c r="C20" s="1512"/>
      <c r="D20" s="1360">
        <v>19</v>
      </c>
      <c r="E20" s="1360" t="s">
        <v>151</v>
      </c>
      <c r="F20" s="1360">
        <v>18</v>
      </c>
      <c r="G20" s="1360">
        <v>2</v>
      </c>
      <c r="H20" s="1379">
        <v>22</v>
      </c>
    </row>
    <row r="21" spans="2:8" ht="12.75" customHeight="1" thickBot="1">
      <c r="B21" s="1510"/>
      <c r="C21" s="1510"/>
      <c r="D21" s="1363"/>
      <c r="E21" s="1363"/>
      <c r="F21" s="1363"/>
      <c r="G21" s="1363"/>
      <c r="H21" s="1491"/>
    </row>
    <row r="22" spans="2:8" ht="12" customHeight="1" thickBot="1">
      <c r="B22" s="1503" t="s">
        <v>489</v>
      </c>
      <c r="C22" s="1510"/>
      <c r="D22" s="1421">
        <v>237</v>
      </c>
      <c r="E22" s="1513">
        <v>154</v>
      </c>
      <c r="F22" s="1513">
        <v>67</v>
      </c>
      <c r="G22" s="1513">
        <v>9</v>
      </c>
      <c r="H22" s="1379">
        <v>211</v>
      </c>
    </row>
    <row r="23" spans="2:8" ht="12" customHeight="1">
      <c r="B23" s="1505" t="s">
        <v>490</v>
      </c>
      <c r="C23" s="1509"/>
      <c r="D23" s="1379">
        <v>211</v>
      </c>
      <c r="E23" s="1400">
        <v>150</v>
      </c>
      <c r="F23" s="1400">
        <v>50</v>
      </c>
      <c r="G23" s="1400">
        <v>3</v>
      </c>
      <c r="H23" s="1379"/>
    </row>
    <row r="24" spans="2:8" ht="12" customHeight="1"/>
  </sheetData>
  <mergeCells count="5">
    <mergeCell ref="B2:H2"/>
    <mergeCell ref="D4:G4"/>
    <mergeCell ref="D5:D6"/>
    <mergeCell ref="E5:G5"/>
    <mergeCell ref="H5:H6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D40"/>
  <sheetViews>
    <sheetView showGridLines="0" view="pageBreakPreview" zoomScale="60" zoomScaleNormal="80" workbookViewId="0"/>
  </sheetViews>
  <sheetFormatPr defaultColWidth="9.109375" defaultRowHeight="13.2"/>
  <cols>
    <col min="1" max="1" width="9.21875" style="1343" customWidth="1"/>
    <col min="2" max="2" width="66.77734375" style="1343" customWidth="1"/>
    <col min="3" max="4" width="10.6640625" style="1343" customWidth="1"/>
    <col min="5" max="16384" width="9.109375" style="1343"/>
  </cols>
  <sheetData>
    <row r="2" spans="2:4" ht="12.75" customHeight="1">
      <c r="B2" s="1643" t="s">
        <v>491</v>
      </c>
      <c r="C2" s="1345" t="s">
        <v>492</v>
      </c>
      <c r="D2" s="1345" t="s">
        <v>492</v>
      </c>
    </row>
    <row r="3" spans="2:4" ht="13.5" customHeight="1" thickBot="1">
      <c r="B3" s="1644"/>
      <c r="C3" s="1450" t="s">
        <v>493</v>
      </c>
      <c r="D3" s="1450" t="s">
        <v>156</v>
      </c>
    </row>
    <row r="4" spans="2:4">
      <c r="B4" s="1514" t="s">
        <v>494</v>
      </c>
      <c r="C4" s="1515">
        <v>0.13100000000000001</v>
      </c>
      <c r="D4" s="1516">
        <v>0.13800000000000001</v>
      </c>
    </row>
    <row r="5" spans="2:4">
      <c r="B5" s="1391" t="s">
        <v>495</v>
      </c>
      <c r="C5" s="1517">
        <v>0.16600000000000001</v>
      </c>
      <c r="D5" s="1518">
        <v>0.17699999999999999</v>
      </c>
    </row>
    <row r="6" spans="2:4">
      <c r="B6" s="1391" t="s">
        <v>496</v>
      </c>
      <c r="C6" s="1517">
        <v>0.20399999999999999</v>
      </c>
      <c r="D6" s="1518">
        <v>0.216</v>
      </c>
    </row>
    <row r="7" spans="2:4">
      <c r="B7" s="1391" t="s">
        <v>497</v>
      </c>
      <c r="C7" s="1373" t="s">
        <v>1</v>
      </c>
      <c r="D7" s="1352"/>
    </row>
    <row r="8" spans="2:4" ht="16.2" thickBot="1">
      <c r="B8" s="1519" t="s">
        <v>498</v>
      </c>
      <c r="C8" s="1520" t="s">
        <v>2</v>
      </c>
      <c r="D8" s="1520" t="s">
        <v>2</v>
      </c>
    </row>
    <row r="9" spans="2:4">
      <c r="B9" s="1366" t="s">
        <v>499</v>
      </c>
      <c r="C9" s="1437">
        <v>68369</v>
      </c>
      <c r="D9" s="1521">
        <v>64429</v>
      </c>
    </row>
    <row r="10" spans="2:4">
      <c r="B10" s="1391" t="s">
        <v>500</v>
      </c>
      <c r="C10" s="1433">
        <v>-10871</v>
      </c>
      <c r="D10" s="1522">
        <v>-10871</v>
      </c>
    </row>
    <row r="11" spans="2:4">
      <c r="B11" s="1391" t="s">
        <v>501</v>
      </c>
      <c r="C11" s="1433">
        <v>-49</v>
      </c>
      <c r="D11" s="1522">
        <v>-1096</v>
      </c>
    </row>
    <row r="12" spans="2:4">
      <c r="B12" s="1391"/>
      <c r="C12" s="1523"/>
      <c r="D12" s="1522"/>
    </row>
    <row r="13" spans="2:4">
      <c r="B13" s="1366" t="s">
        <v>502</v>
      </c>
      <c r="C13" s="1523"/>
      <c r="D13" s="1522"/>
    </row>
    <row r="14" spans="2:4">
      <c r="B14" s="1391" t="s">
        <v>503</v>
      </c>
      <c r="C14" s="1433">
        <v>-1847</v>
      </c>
      <c r="D14" s="1522">
        <v>-1746</v>
      </c>
    </row>
    <row r="15" spans="2:4">
      <c r="B15" s="1391" t="s">
        <v>504</v>
      </c>
      <c r="C15" s="1433">
        <v>-8197</v>
      </c>
      <c r="D15" s="1522">
        <v>-8109</v>
      </c>
    </row>
    <row r="16" spans="2:4">
      <c r="B16" s="1391" t="s">
        <v>505</v>
      </c>
      <c r="C16" s="1433">
        <v>-294</v>
      </c>
      <c r="D16" s="1522">
        <v>-479</v>
      </c>
    </row>
    <row r="17" spans="2:4">
      <c r="B17" s="1391" t="s">
        <v>506</v>
      </c>
      <c r="C17" s="1433">
        <v>-1709</v>
      </c>
      <c r="D17" s="1522">
        <v>-1002</v>
      </c>
    </row>
    <row r="18" spans="2:4">
      <c r="B18" s="1391" t="s">
        <v>507</v>
      </c>
      <c r="C18" s="1433">
        <v>-389</v>
      </c>
      <c r="D18" s="1522">
        <v>260</v>
      </c>
    </row>
    <row r="19" spans="2:4">
      <c r="B19" s="1391" t="s">
        <v>508</v>
      </c>
      <c r="C19" s="1433">
        <v>-3603</v>
      </c>
      <c r="D19" s="1522">
        <v>-1594</v>
      </c>
    </row>
    <row r="20" spans="2:4">
      <c r="B20" s="1391" t="s">
        <v>509</v>
      </c>
      <c r="C20" s="1433">
        <v>-50</v>
      </c>
      <c r="D20" s="1522">
        <v>-50</v>
      </c>
    </row>
    <row r="21" spans="2:4">
      <c r="B21" s="1391" t="s">
        <v>510</v>
      </c>
      <c r="C21" s="1433">
        <v>1215</v>
      </c>
      <c r="D21" s="1522">
        <v>1126</v>
      </c>
    </row>
    <row r="22" spans="2:4" ht="13.8" thickBot="1">
      <c r="B22" s="1353" t="s">
        <v>511</v>
      </c>
      <c r="C22" s="1364">
        <v>-57</v>
      </c>
      <c r="D22" s="1524">
        <v>-55</v>
      </c>
    </row>
    <row r="23" spans="2:4">
      <c r="B23" s="1366" t="s">
        <v>512</v>
      </c>
      <c r="C23" s="1437">
        <v>42518</v>
      </c>
      <c r="D23" s="1521">
        <v>40813</v>
      </c>
    </row>
    <row r="24" spans="2:4">
      <c r="B24" s="1366" t="s">
        <v>497</v>
      </c>
      <c r="C24" s="1411"/>
      <c r="D24" s="1455"/>
    </row>
    <row r="25" spans="2:4">
      <c r="B25" s="1366" t="s">
        <v>513</v>
      </c>
      <c r="C25" s="1411"/>
      <c r="D25" s="1455"/>
    </row>
    <row r="26" spans="2:4">
      <c r="B26" s="1391" t="s">
        <v>514</v>
      </c>
      <c r="C26" s="1433">
        <v>10871</v>
      </c>
      <c r="D26" s="1522">
        <v>10871</v>
      </c>
    </row>
    <row r="27" spans="2:4">
      <c r="B27" s="1391" t="s">
        <v>515</v>
      </c>
      <c r="C27" s="1433">
        <v>753</v>
      </c>
      <c r="D27" s="1522">
        <v>687</v>
      </c>
    </row>
    <row r="28" spans="2:4" ht="13.8" thickBot="1">
      <c r="B28" s="1353" t="s">
        <v>502</v>
      </c>
      <c r="C28" s="1364">
        <v>-130</v>
      </c>
      <c r="D28" s="1524">
        <v>-130</v>
      </c>
    </row>
    <row r="29" spans="2:4">
      <c r="B29" s="1366" t="s">
        <v>516</v>
      </c>
      <c r="C29" s="1437">
        <v>11494</v>
      </c>
      <c r="D29" s="1521">
        <v>11428</v>
      </c>
    </row>
    <row r="30" spans="2:4" ht="13.8" thickBot="1">
      <c r="B30" s="1353"/>
      <c r="C30" s="1525"/>
      <c r="D30" s="1365"/>
    </row>
    <row r="31" spans="2:4">
      <c r="B31" s="1366" t="s">
        <v>517</v>
      </c>
      <c r="C31" s="1437">
        <v>54012</v>
      </c>
      <c r="D31" s="1521">
        <v>52241</v>
      </c>
    </row>
    <row r="32" spans="2:4">
      <c r="B32" s="1391" t="s">
        <v>497</v>
      </c>
      <c r="C32" s="1523"/>
      <c r="D32" s="1523"/>
    </row>
    <row r="33" spans="2:4">
      <c r="B33" s="1366" t="s">
        <v>518</v>
      </c>
      <c r="C33" s="1523"/>
      <c r="D33" s="1523"/>
    </row>
    <row r="34" spans="2:4">
      <c r="B34" s="1391" t="s">
        <v>514</v>
      </c>
      <c r="C34" s="1433">
        <v>8423</v>
      </c>
      <c r="D34" s="1522">
        <v>7650</v>
      </c>
    </row>
    <row r="35" spans="2:4">
      <c r="B35" s="1391" t="s">
        <v>519</v>
      </c>
      <c r="C35" s="1433">
        <v>4013</v>
      </c>
      <c r="D35" s="1522">
        <v>3984</v>
      </c>
    </row>
    <row r="36" spans="2:4">
      <c r="B36" s="1391" t="s">
        <v>520</v>
      </c>
      <c r="C36" s="1433">
        <v>196</v>
      </c>
      <c r="D36" s="1522">
        <v>16</v>
      </c>
    </row>
    <row r="37" spans="2:4" ht="13.8" thickBot="1">
      <c r="B37" s="1353" t="s">
        <v>502</v>
      </c>
      <c r="C37" s="1364">
        <v>-250</v>
      </c>
      <c r="D37" s="1524">
        <v>-250</v>
      </c>
    </row>
    <row r="38" spans="2:4">
      <c r="B38" s="1366" t="s">
        <v>496</v>
      </c>
      <c r="C38" s="1437">
        <v>66394</v>
      </c>
      <c r="D38" s="1521">
        <v>63641</v>
      </c>
    </row>
    <row r="39" spans="2:4" ht="13.8" thickBot="1">
      <c r="B39" s="1526"/>
      <c r="C39" s="1527"/>
      <c r="D39" s="1528"/>
    </row>
    <row r="40" spans="2:4">
      <c r="B40" s="1366" t="s">
        <v>521</v>
      </c>
      <c r="C40" s="1437">
        <v>325631</v>
      </c>
      <c r="D40" s="1521">
        <v>295131</v>
      </c>
    </row>
  </sheetData>
  <mergeCells count="1">
    <mergeCell ref="B2:B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C30"/>
  <sheetViews>
    <sheetView showGridLines="0" view="pageBreakPreview" zoomScale="60" zoomScaleNormal="80" workbookViewId="0">
      <selection activeCell="D54" sqref="D54"/>
    </sheetView>
  </sheetViews>
  <sheetFormatPr defaultColWidth="9.109375" defaultRowHeight="13.2"/>
  <cols>
    <col min="1" max="1" width="9.21875" style="1343" customWidth="1"/>
    <col min="2" max="2" width="70.33203125" style="1343" customWidth="1"/>
    <col min="3" max="3" width="14.109375" style="1343" bestFit="1" customWidth="1"/>
    <col min="4" max="6" width="10.77734375" style="1343" customWidth="1"/>
    <col min="7" max="16384" width="9.109375" style="1343"/>
  </cols>
  <sheetData>
    <row r="2" spans="2:3" ht="12.75" customHeight="1">
      <c r="B2" s="1645" t="s">
        <v>522</v>
      </c>
      <c r="C2" s="1487" t="s">
        <v>523</v>
      </c>
    </row>
    <row r="3" spans="2:3" ht="12.75" customHeight="1">
      <c r="B3" s="1645"/>
      <c r="C3" s="1487" t="s">
        <v>524</v>
      </c>
    </row>
    <row r="4" spans="2:3" ht="12.75" customHeight="1">
      <c r="B4" s="1645"/>
      <c r="C4" s="1487" t="s">
        <v>493</v>
      </c>
    </row>
    <row r="5" spans="2:3" ht="13.5" customHeight="1" thickBot="1">
      <c r="B5" s="1646"/>
      <c r="C5" s="1490" t="s">
        <v>2</v>
      </c>
    </row>
    <row r="6" spans="2:3">
      <c r="B6" s="1529" t="s">
        <v>525</v>
      </c>
      <c r="C6" s="1530">
        <v>40813</v>
      </c>
    </row>
    <row r="7" spans="2:3">
      <c r="B7" s="1366"/>
      <c r="C7" s="1531"/>
    </row>
    <row r="8" spans="2:3">
      <c r="B8" s="1491" t="s">
        <v>526</v>
      </c>
      <c r="C8" s="1492">
        <v>826</v>
      </c>
    </row>
    <row r="9" spans="2:3">
      <c r="B9" s="1491" t="s">
        <v>527</v>
      </c>
      <c r="C9" s="1492">
        <v>-169</v>
      </c>
    </row>
    <row r="10" spans="2:3" ht="13.8" thickBot="1">
      <c r="B10" s="1363" t="s">
        <v>528</v>
      </c>
      <c r="C10" s="1493">
        <v>826</v>
      </c>
    </row>
    <row r="11" spans="2:3">
      <c r="B11" s="1366" t="s">
        <v>529</v>
      </c>
      <c r="C11" s="1494">
        <v>1483</v>
      </c>
    </row>
    <row r="12" spans="2:3">
      <c r="B12" s="1348"/>
      <c r="C12" s="1532"/>
    </row>
    <row r="13" spans="2:3">
      <c r="B13" s="1491" t="s">
        <v>530</v>
      </c>
      <c r="C13" s="1492">
        <v>-56</v>
      </c>
    </row>
    <row r="14" spans="2:3">
      <c r="B14" s="1491" t="s">
        <v>531</v>
      </c>
      <c r="C14" s="1492">
        <v>-777</v>
      </c>
    </row>
    <row r="15" spans="2:3">
      <c r="B15" s="1491" t="s">
        <v>532</v>
      </c>
      <c r="C15" s="1492">
        <v>997</v>
      </c>
    </row>
    <row r="16" spans="2:3" ht="13.8" thickBot="1">
      <c r="B16" s="1363" t="s">
        <v>533</v>
      </c>
      <c r="C16" s="1493">
        <v>-6</v>
      </c>
    </row>
    <row r="17" spans="2:3">
      <c r="B17" s="1366" t="s">
        <v>534</v>
      </c>
      <c r="C17" s="1494">
        <v>158</v>
      </c>
    </row>
    <row r="18" spans="2:3">
      <c r="B18" s="1348"/>
      <c r="C18" s="1531"/>
    </row>
    <row r="19" spans="2:3">
      <c r="B19" s="1491" t="s">
        <v>535</v>
      </c>
      <c r="C19" s="1492">
        <v>1990</v>
      </c>
    </row>
    <row r="20" spans="2:3" ht="13.8" thickBot="1">
      <c r="B20" s="1363" t="s">
        <v>536</v>
      </c>
      <c r="C20" s="1493">
        <v>-2009</v>
      </c>
    </row>
    <row r="21" spans="2:3">
      <c r="B21" s="1366" t="s">
        <v>537</v>
      </c>
      <c r="C21" s="1494">
        <v>-19</v>
      </c>
    </row>
    <row r="22" spans="2:3">
      <c r="B22" s="1447"/>
      <c r="C22" s="1531"/>
    </row>
    <row r="23" spans="2:3">
      <c r="B23" s="1491" t="s">
        <v>503</v>
      </c>
      <c r="C23" s="1492">
        <v>-101</v>
      </c>
    </row>
    <row r="24" spans="2:3">
      <c r="B24" s="1491" t="s">
        <v>504</v>
      </c>
      <c r="C24" s="1492">
        <v>-88</v>
      </c>
    </row>
    <row r="25" spans="2:3">
      <c r="B25" s="1491" t="s">
        <v>538</v>
      </c>
      <c r="C25" s="1492">
        <v>185</v>
      </c>
    </row>
    <row r="26" spans="2:3">
      <c r="B26" s="1491" t="s">
        <v>510</v>
      </c>
      <c r="C26" s="1492">
        <v>89</v>
      </c>
    </row>
    <row r="27" spans="2:3" ht="13.8" thickBot="1">
      <c r="B27" s="1533" t="s">
        <v>511</v>
      </c>
      <c r="C27" s="1493">
        <v>-2</v>
      </c>
    </row>
    <row r="28" spans="2:3">
      <c r="B28" s="1358" t="s">
        <v>539</v>
      </c>
      <c r="C28" s="1494">
        <v>83</v>
      </c>
    </row>
    <row r="29" spans="2:3" ht="13.8" thickBot="1">
      <c r="B29" s="1432"/>
      <c r="C29" s="1534"/>
    </row>
    <row r="30" spans="2:3">
      <c r="B30" s="1447" t="s">
        <v>540</v>
      </c>
      <c r="C30" s="1494">
        <v>42518</v>
      </c>
    </row>
  </sheetData>
  <mergeCells count="1">
    <mergeCell ref="B2:B5"/>
  </mergeCells>
  <pageMargins left="0.74803149606299202" right="0.74803149606299202" top="0.98425196850393704" bottom="0.98425196850393704" header="0.511811023622047" footer="0.511811023622047"/>
  <pageSetup paperSize="9" scale="9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O20"/>
  <sheetViews>
    <sheetView showGridLines="0" view="pageBreakPreview" zoomScale="60" zoomScaleNormal="80" workbookViewId="0">
      <selection activeCell="K34" sqref="K34"/>
    </sheetView>
  </sheetViews>
  <sheetFormatPr defaultColWidth="9.109375" defaultRowHeight="13.2"/>
  <cols>
    <col min="1" max="1" width="9.21875" style="1343" customWidth="1"/>
    <col min="2" max="2" width="30.33203125" style="1343" customWidth="1"/>
    <col min="3" max="4" width="9.77734375" style="1343" customWidth="1"/>
    <col min="5" max="5" width="0.33203125" style="1343" customWidth="1"/>
    <col min="6" max="9" width="9.77734375" style="1343" customWidth="1"/>
    <col min="10" max="10" width="0.33203125" style="1554" customWidth="1"/>
    <col min="11" max="12" width="9.77734375" style="1343" customWidth="1"/>
    <col min="13" max="13" width="0.33203125" style="1343" customWidth="1"/>
    <col min="14" max="15" width="9.77734375" style="1343" customWidth="1"/>
    <col min="16" max="16384" width="9.109375" style="1343"/>
  </cols>
  <sheetData>
    <row r="2" spans="2:15" ht="26.25" customHeight="1">
      <c r="B2" s="1647" t="s">
        <v>541</v>
      </c>
      <c r="C2" s="1647"/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1647"/>
      <c r="O2" s="1647"/>
    </row>
    <row r="3" spans="2:15" ht="26.25" customHeight="1" thickBot="1">
      <c r="B3" s="1386"/>
      <c r="C3" s="1648" t="s">
        <v>542</v>
      </c>
      <c r="D3" s="1648"/>
      <c r="E3" s="1535"/>
      <c r="F3" s="1648" t="s">
        <v>543</v>
      </c>
      <c r="G3" s="1648"/>
      <c r="H3" s="1648"/>
      <c r="I3" s="1648"/>
      <c r="J3" s="1536"/>
      <c r="K3" s="1648" t="s">
        <v>544</v>
      </c>
      <c r="L3" s="1648"/>
      <c r="M3" s="1536"/>
      <c r="N3" s="1537" t="s">
        <v>545</v>
      </c>
      <c r="O3" s="1537" t="s">
        <v>521</v>
      </c>
    </row>
    <row r="4" spans="2:15" ht="23.4">
      <c r="B4" s="1386"/>
      <c r="C4" s="1538" t="s">
        <v>546</v>
      </c>
      <c r="D4" s="1539" t="s">
        <v>547</v>
      </c>
      <c r="E4" s="1538"/>
      <c r="F4" s="1538" t="s">
        <v>546</v>
      </c>
      <c r="G4" s="1539" t="s">
        <v>547</v>
      </c>
      <c r="H4" s="1539" t="s">
        <v>548</v>
      </c>
      <c r="I4" s="1539" t="s">
        <v>549</v>
      </c>
      <c r="J4" s="1540"/>
      <c r="K4" s="1538" t="s">
        <v>546</v>
      </c>
      <c r="L4" s="1539" t="s">
        <v>550</v>
      </c>
      <c r="M4" s="1538"/>
      <c r="N4" s="1538"/>
      <c r="O4" s="1538"/>
    </row>
    <row r="5" spans="2:15" ht="13.8" thickBot="1">
      <c r="B5" s="1541" t="s">
        <v>424</v>
      </c>
      <c r="C5" s="1542" t="s">
        <v>2</v>
      </c>
      <c r="D5" s="1542" t="s">
        <v>2</v>
      </c>
      <c r="E5" s="1543"/>
      <c r="F5" s="1542" t="s">
        <v>2</v>
      </c>
      <c r="G5" s="1542" t="s">
        <v>2</v>
      </c>
      <c r="H5" s="1542" t="s">
        <v>2</v>
      </c>
      <c r="I5" s="1542" t="s">
        <v>2</v>
      </c>
      <c r="J5" s="1543"/>
      <c r="K5" s="1542" t="s">
        <v>2</v>
      </c>
      <c r="L5" s="1542" t="s">
        <v>2</v>
      </c>
      <c r="M5" s="1543"/>
      <c r="N5" s="1542" t="s">
        <v>2</v>
      </c>
      <c r="O5" s="1542" t="s">
        <v>2</v>
      </c>
    </row>
    <row r="6" spans="2:15">
      <c r="B6" s="1447" t="s">
        <v>64</v>
      </c>
      <c r="C6" s="1359">
        <v>5835</v>
      </c>
      <c r="D6" s="1359">
        <v>59451</v>
      </c>
      <c r="E6" s="1362"/>
      <c r="F6" s="1360">
        <v>311</v>
      </c>
      <c r="G6" s="1360" t="s">
        <v>426</v>
      </c>
      <c r="H6" s="1360" t="s">
        <v>426</v>
      </c>
      <c r="I6" s="1360">
        <v>28</v>
      </c>
      <c r="J6" s="1362"/>
      <c r="K6" s="1360">
        <v>202</v>
      </c>
      <c r="L6" s="1360" t="s">
        <v>426</v>
      </c>
      <c r="M6" s="1379"/>
      <c r="N6" s="1359">
        <v>11851</v>
      </c>
      <c r="O6" s="1359">
        <v>77678</v>
      </c>
    </row>
    <row r="7" spans="2:15">
      <c r="B7" s="1544" t="s">
        <v>403</v>
      </c>
      <c r="C7" s="1349">
        <v>30620</v>
      </c>
      <c r="D7" s="1349">
        <v>71993</v>
      </c>
      <c r="E7" s="1352"/>
      <c r="F7" s="1349">
        <v>15611</v>
      </c>
      <c r="G7" s="1349">
        <v>19756</v>
      </c>
      <c r="H7" s="1349">
        <v>1022</v>
      </c>
      <c r="I7" s="1349">
        <v>3309</v>
      </c>
      <c r="J7" s="1352"/>
      <c r="K7" s="1349">
        <v>14036</v>
      </c>
      <c r="L7" s="1349">
        <v>24010</v>
      </c>
      <c r="M7" s="1373"/>
      <c r="N7" s="1349">
        <v>21390</v>
      </c>
      <c r="O7" s="1349">
        <v>201747</v>
      </c>
    </row>
    <row r="8" spans="2:15" ht="13.8" thickBot="1">
      <c r="B8" s="1545" t="s">
        <v>551</v>
      </c>
      <c r="C8" s="1354">
        <v>25205</v>
      </c>
      <c r="D8" s="1354">
        <v>3085</v>
      </c>
      <c r="E8" s="1352"/>
      <c r="F8" s="1394">
        <v>132</v>
      </c>
      <c r="G8" s="1394">
        <v>31</v>
      </c>
      <c r="H8" s="1394" t="s">
        <v>426</v>
      </c>
      <c r="I8" s="1394">
        <v>21</v>
      </c>
      <c r="J8" s="1352"/>
      <c r="K8" s="1394" t="s">
        <v>426</v>
      </c>
      <c r="L8" s="1394">
        <v>151</v>
      </c>
      <c r="M8" s="1373"/>
      <c r="N8" s="1354">
        <v>7536</v>
      </c>
      <c r="O8" s="1354">
        <v>36161</v>
      </c>
    </row>
    <row r="9" spans="2:15">
      <c r="B9" s="1447" t="s">
        <v>65</v>
      </c>
      <c r="C9" s="1359">
        <v>55825</v>
      </c>
      <c r="D9" s="1359">
        <v>75078</v>
      </c>
      <c r="E9" s="1362"/>
      <c r="F9" s="1359">
        <v>15743</v>
      </c>
      <c r="G9" s="1359">
        <v>19787</v>
      </c>
      <c r="H9" s="1359">
        <v>1022</v>
      </c>
      <c r="I9" s="1359">
        <v>3330</v>
      </c>
      <c r="J9" s="1362"/>
      <c r="K9" s="1359">
        <v>14036</v>
      </c>
      <c r="L9" s="1359">
        <v>24161</v>
      </c>
      <c r="M9" s="1379"/>
      <c r="N9" s="1359">
        <v>28926</v>
      </c>
      <c r="O9" s="1359">
        <v>237908</v>
      </c>
    </row>
    <row r="10" spans="2:15" ht="13.8" thickBot="1">
      <c r="B10" s="1442" t="s">
        <v>31</v>
      </c>
      <c r="C10" s="1397">
        <v>3706</v>
      </c>
      <c r="D10" s="1397">
        <v>6212</v>
      </c>
      <c r="E10" s="1362"/>
      <c r="F10" s="1421" t="s">
        <v>426</v>
      </c>
      <c r="G10" s="1421" t="s">
        <v>426</v>
      </c>
      <c r="H10" s="1421" t="s">
        <v>426</v>
      </c>
      <c r="I10" s="1421" t="s">
        <v>426</v>
      </c>
      <c r="J10" s="1362"/>
      <c r="K10" s="1421" t="s">
        <v>426</v>
      </c>
      <c r="L10" s="1421" t="s">
        <v>426</v>
      </c>
      <c r="M10" s="1379"/>
      <c r="N10" s="1421">
        <v>127</v>
      </c>
      <c r="O10" s="1397">
        <v>10045</v>
      </c>
    </row>
    <row r="11" spans="2:15">
      <c r="B11" s="1447" t="s">
        <v>34</v>
      </c>
      <c r="C11" s="1359">
        <v>65366</v>
      </c>
      <c r="D11" s="1359">
        <v>140741</v>
      </c>
      <c r="E11" s="1352"/>
      <c r="F11" s="1359">
        <v>16054</v>
      </c>
      <c r="G11" s="1359">
        <v>19787</v>
      </c>
      <c r="H11" s="1359">
        <v>1022</v>
      </c>
      <c r="I11" s="1359">
        <v>3358</v>
      </c>
      <c r="J11" s="1352"/>
      <c r="K11" s="1359">
        <v>14238</v>
      </c>
      <c r="L11" s="1359">
        <v>24161</v>
      </c>
      <c r="M11" s="1373"/>
      <c r="N11" s="1359">
        <v>40904</v>
      </c>
      <c r="O11" s="1359">
        <v>325631</v>
      </c>
    </row>
    <row r="12" spans="2:15">
      <c r="B12" s="1447"/>
      <c r="C12" s="1362"/>
      <c r="D12" s="1362"/>
      <c r="E12" s="1362"/>
      <c r="F12" s="1362"/>
      <c r="G12" s="1362"/>
      <c r="H12" s="1362"/>
      <c r="I12" s="1362"/>
      <c r="J12" s="1362"/>
      <c r="K12" s="1362"/>
      <c r="L12" s="1362"/>
      <c r="M12" s="1362"/>
      <c r="N12" s="1362"/>
      <c r="O12" s="1362"/>
    </row>
    <row r="13" spans="2:15" ht="13.8" thickBot="1">
      <c r="B13" s="1541" t="s">
        <v>437</v>
      </c>
      <c r="C13" s="1546"/>
      <c r="D13" s="1547"/>
      <c r="E13" s="1352"/>
      <c r="F13" s="1547"/>
      <c r="G13" s="1547"/>
      <c r="H13" s="1547"/>
      <c r="I13" s="1547"/>
      <c r="J13" s="1491"/>
      <c r="K13" s="1353"/>
      <c r="L13" s="1353"/>
      <c r="M13" s="1352"/>
      <c r="N13" s="1353"/>
      <c r="O13" s="1353"/>
    </row>
    <row r="14" spans="2:15">
      <c r="B14" s="1447" t="s">
        <v>64</v>
      </c>
      <c r="C14" s="1361">
        <v>5189</v>
      </c>
      <c r="D14" s="1361">
        <v>57455</v>
      </c>
      <c r="E14" s="1362"/>
      <c r="F14" s="1362">
        <v>235</v>
      </c>
      <c r="G14" s="1362" t="s">
        <v>151</v>
      </c>
      <c r="H14" s="1362" t="s">
        <v>151</v>
      </c>
      <c r="I14" s="1362">
        <v>23</v>
      </c>
      <c r="J14" s="1379"/>
      <c r="K14" s="1362">
        <v>178</v>
      </c>
      <c r="L14" s="1362" t="s">
        <v>151</v>
      </c>
      <c r="M14" s="1362"/>
      <c r="N14" s="1361">
        <v>11821</v>
      </c>
      <c r="O14" s="1361">
        <v>74901</v>
      </c>
    </row>
    <row r="15" spans="2:15">
      <c r="B15" s="1544" t="s">
        <v>403</v>
      </c>
      <c r="C15" s="1351">
        <v>25749</v>
      </c>
      <c r="D15" s="1351">
        <v>62177</v>
      </c>
      <c r="E15" s="1352"/>
      <c r="F15" s="1351">
        <v>12051</v>
      </c>
      <c r="G15" s="1351">
        <v>16875</v>
      </c>
      <c r="H15" s="1352">
        <v>276</v>
      </c>
      <c r="I15" s="1351">
        <v>2470</v>
      </c>
      <c r="J15" s="1373"/>
      <c r="K15" s="1351">
        <v>12854</v>
      </c>
      <c r="L15" s="1351">
        <v>17626</v>
      </c>
      <c r="M15" s="1352"/>
      <c r="N15" s="1351">
        <v>21475</v>
      </c>
      <c r="O15" s="1351">
        <v>171553</v>
      </c>
    </row>
    <row r="16" spans="2:15" ht="13.8" thickBot="1">
      <c r="B16" s="1545" t="s">
        <v>551</v>
      </c>
      <c r="C16" s="1356">
        <v>27209</v>
      </c>
      <c r="D16" s="1356">
        <v>2706</v>
      </c>
      <c r="E16" s="1352"/>
      <c r="F16" s="1357">
        <v>92</v>
      </c>
      <c r="G16" s="1357">
        <v>37</v>
      </c>
      <c r="H16" s="1357" t="s">
        <v>151</v>
      </c>
      <c r="I16" s="1357">
        <v>11</v>
      </c>
      <c r="J16" s="1373"/>
      <c r="K16" s="1357" t="s">
        <v>151</v>
      </c>
      <c r="L16" s="1357">
        <v>103</v>
      </c>
      <c r="M16" s="1352"/>
      <c r="N16" s="1356">
        <v>7532</v>
      </c>
      <c r="O16" s="1356">
        <v>37690</v>
      </c>
    </row>
    <row r="17" spans="2:15">
      <c r="B17" s="1447" t="s">
        <v>65</v>
      </c>
      <c r="C17" s="1361">
        <v>52958</v>
      </c>
      <c r="D17" s="1361">
        <v>64883</v>
      </c>
      <c r="E17" s="1362"/>
      <c r="F17" s="1361">
        <v>12143</v>
      </c>
      <c r="G17" s="1361">
        <v>16912</v>
      </c>
      <c r="H17" s="1362">
        <v>276</v>
      </c>
      <c r="I17" s="1361">
        <v>2481</v>
      </c>
      <c r="J17" s="1379"/>
      <c r="K17" s="1361">
        <v>12854</v>
      </c>
      <c r="L17" s="1361">
        <v>17729</v>
      </c>
      <c r="M17" s="1362"/>
      <c r="N17" s="1361">
        <v>29007</v>
      </c>
      <c r="O17" s="1361">
        <v>209243</v>
      </c>
    </row>
    <row r="18" spans="2:15" ht="13.8" thickBot="1">
      <c r="B18" s="1442" t="s">
        <v>31</v>
      </c>
      <c r="C18" s="1548">
        <v>5104</v>
      </c>
      <c r="D18" s="1548">
        <v>5754</v>
      </c>
      <c r="E18" s="1362"/>
      <c r="F18" s="1549" t="s">
        <v>151</v>
      </c>
      <c r="G18" s="1549" t="s">
        <v>151</v>
      </c>
      <c r="H18" s="1549" t="s">
        <v>151</v>
      </c>
      <c r="I18" s="1549" t="s">
        <v>151</v>
      </c>
      <c r="J18" s="1379"/>
      <c r="K18" s="1549" t="s">
        <v>151</v>
      </c>
      <c r="L18" s="1549" t="s">
        <v>151</v>
      </c>
      <c r="M18" s="1362"/>
      <c r="N18" s="1549">
        <v>129</v>
      </c>
      <c r="O18" s="1548">
        <v>10987</v>
      </c>
    </row>
    <row r="19" spans="2:15">
      <c r="B19" s="1447" t="s">
        <v>34</v>
      </c>
      <c r="C19" s="1361">
        <v>63251</v>
      </c>
      <c r="D19" s="1361">
        <v>128092</v>
      </c>
      <c r="E19" s="1362"/>
      <c r="F19" s="1361">
        <v>12378</v>
      </c>
      <c r="G19" s="1361">
        <v>16912</v>
      </c>
      <c r="H19" s="1362">
        <v>276</v>
      </c>
      <c r="I19" s="1361">
        <v>2504</v>
      </c>
      <c r="J19" s="1379"/>
      <c r="K19" s="1361">
        <v>13032</v>
      </c>
      <c r="L19" s="1361">
        <v>17729</v>
      </c>
      <c r="M19" s="1362"/>
      <c r="N19" s="1361">
        <v>40957</v>
      </c>
      <c r="O19" s="1361">
        <v>295131</v>
      </c>
    </row>
    <row r="20" spans="2:15">
      <c r="B20" s="1447"/>
      <c r="C20" s="1550"/>
      <c r="D20" s="1551"/>
      <c r="E20" s="1455"/>
      <c r="F20" s="1551"/>
      <c r="G20" s="1551"/>
      <c r="H20" s="1551"/>
      <c r="I20" s="1551"/>
      <c r="J20" s="1552"/>
      <c r="K20" s="1553"/>
      <c r="L20" s="1553"/>
      <c r="M20" s="1455"/>
      <c r="N20" s="1553"/>
      <c r="O20" s="1553"/>
    </row>
  </sheetData>
  <mergeCells count="4">
    <mergeCell ref="B2:O2"/>
    <mergeCell ref="C3:D3"/>
    <mergeCell ref="F3:I3"/>
    <mergeCell ref="K3:L3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43"/>
  <sheetViews>
    <sheetView showGridLines="0" tabSelected="1" view="pageBreakPreview" zoomScale="93" zoomScaleNormal="100" zoomScaleSheetLayoutView="93" workbookViewId="0">
      <selection activeCell="G6" sqref="G6"/>
    </sheetView>
  </sheetViews>
  <sheetFormatPr defaultColWidth="9" defaultRowHeight="12" customHeight="1"/>
  <cols>
    <col min="1" max="1" width="6.21875" style="773" customWidth="1"/>
    <col min="2" max="2" width="51.21875" style="1" customWidth="1"/>
    <col min="3" max="3" width="12.21875" style="1" customWidth="1"/>
    <col min="4" max="4" width="15" style="1" customWidth="1"/>
    <col min="5" max="5" width="16.77734375" style="1" customWidth="1"/>
    <col min="6" max="6" width="5.21875" style="1" customWidth="1"/>
    <col min="7" max="147" width="8" style="1" customWidth="1"/>
    <col min="148" max="16384" width="9" style="1"/>
  </cols>
  <sheetData>
    <row r="1" spans="1:6" ht="12" customHeight="1">
      <c r="B1" s="192" t="s">
        <v>49</v>
      </c>
      <c r="C1" s="1620"/>
      <c r="D1" s="1620" t="s">
        <v>24</v>
      </c>
      <c r="E1" s="1620" t="s">
        <v>24</v>
      </c>
      <c r="F1" s="9"/>
    </row>
    <row r="2" spans="1:6" ht="12" customHeight="1">
      <c r="A2" s="775"/>
      <c r="B2" s="193" t="s">
        <v>240</v>
      </c>
      <c r="C2" s="712" t="s">
        <v>241</v>
      </c>
      <c r="D2" s="712" t="s">
        <v>242</v>
      </c>
      <c r="E2" s="713"/>
      <c r="F2" s="10"/>
    </row>
    <row r="3" spans="1:6" ht="12" customHeight="1">
      <c r="A3" s="775"/>
      <c r="B3" s="194"/>
      <c r="C3" s="714" t="s">
        <v>25</v>
      </c>
      <c r="D3" s="714" t="s">
        <v>25</v>
      </c>
      <c r="E3" s="714" t="s">
        <v>3</v>
      </c>
      <c r="F3" s="12"/>
    </row>
    <row r="4" spans="1:6" ht="12" customHeight="1">
      <c r="A4" s="775"/>
      <c r="B4" s="279" t="s">
        <v>50</v>
      </c>
      <c r="C4" s="593">
        <v>6283</v>
      </c>
      <c r="D4" s="785">
        <v>5252</v>
      </c>
      <c r="E4" s="1339">
        <v>19.63061690784463</v>
      </c>
      <c r="F4" s="6"/>
    </row>
    <row r="5" spans="1:6" ht="12" customHeight="1">
      <c r="A5" s="775"/>
      <c r="B5" s="280" t="s">
        <v>243</v>
      </c>
      <c r="C5" s="1203">
        <v>-2114.9999999999995</v>
      </c>
      <c r="D5" s="786">
        <v>-448</v>
      </c>
      <c r="E5" s="1204" t="s">
        <v>396</v>
      </c>
      <c r="F5" s="6"/>
    </row>
    <row r="6" spans="1:6" ht="12" customHeight="1">
      <c r="A6" s="775"/>
      <c r="B6" s="281" t="s">
        <v>244</v>
      </c>
      <c r="C6" s="1205">
        <v>4168</v>
      </c>
      <c r="D6" s="787">
        <v>4804</v>
      </c>
      <c r="E6" s="1206">
        <v>-13.238967527060783</v>
      </c>
      <c r="F6" s="6"/>
    </row>
    <row r="7" spans="1:6" ht="12" customHeight="1">
      <c r="A7" s="775"/>
      <c r="B7" s="282" t="s">
        <v>245</v>
      </c>
      <c r="C7" s="594">
        <v>-3253</v>
      </c>
      <c r="D7" s="51">
        <v>-3257</v>
      </c>
      <c r="E7" s="51" t="s">
        <v>397</v>
      </c>
      <c r="F7" s="6"/>
    </row>
    <row r="8" spans="1:6" s="74" customFormat="1" ht="12" customHeight="1">
      <c r="A8" s="775"/>
      <c r="B8" s="280" t="s">
        <v>246</v>
      </c>
      <c r="C8" s="1203">
        <v>-10.340853690000001</v>
      </c>
      <c r="D8" s="788">
        <v>-61</v>
      </c>
      <c r="E8" s="1204">
        <v>83.606557377049185</v>
      </c>
      <c r="F8" s="6"/>
    </row>
    <row r="9" spans="1:6" s="74" customFormat="1" ht="12" customHeight="1">
      <c r="A9" s="776"/>
      <c r="B9" s="281" t="s">
        <v>247</v>
      </c>
      <c r="C9" s="1205">
        <v>-3262.9999999999991</v>
      </c>
      <c r="D9" s="789">
        <v>-3318</v>
      </c>
      <c r="E9" s="1206">
        <v>1.6576250753465944</v>
      </c>
      <c r="F9" s="6"/>
    </row>
    <row r="10" spans="1:6" s="8" customFormat="1" ht="12" customHeight="1">
      <c r="A10" s="775"/>
      <c r="B10" s="280" t="s">
        <v>283</v>
      </c>
      <c r="C10" s="1203">
        <v>7.9999999999993685</v>
      </c>
      <c r="D10" s="790">
        <v>-3</v>
      </c>
      <c r="E10" s="1204" t="s">
        <v>396</v>
      </c>
      <c r="F10" s="6"/>
    </row>
    <row r="11" spans="1:6" ht="12" customHeight="1">
      <c r="A11" s="777"/>
      <c r="B11" s="281" t="s">
        <v>249</v>
      </c>
      <c r="C11" s="1205">
        <v>913.00000000000091</v>
      </c>
      <c r="D11" s="791">
        <v>1483</v>
      </c>
      <c r="E11" s="1206">
        <v>-38.435603506405933</v>
      </c>
      <c r="F11" s="6"/>
    </row>
    <row r="12" spans="1:6" s="5" customFormat="1" ht="12" customHeight="1">
      <c r="A12" s="777"/>
      <c r="B12" s="280" t="s">
        <v>387</v>
      </c>
      <c r="C12" s="1203">
        <v>-70.999999999999773</v>
      </c>
      <c r="D12" s="792">
        <v>-248</v>
      </c>
      <c r="E12" s="1204">
        <v>71.370967741935488</v>
      </c>
      <c r="F12" s="6"/>
    </row>
    <row r="13" spans="1:6" s="5" customFormat="1" ht="12" customHeight="1">
      <c r="A13" s="777"/>
      <c r="B13" s="281" t="s">
        <v>250</v>
      </c>
      <c r="C13" s="1205">
        <v>842.00000000000068</v>
      </c>
      <c r="D13" s="791">
        <v>1235</v>
      </c>
      <c r="E13" s="1206">
        <v>-31.821862348178136</v>
      </c>
      <c r="F13" s="6"/>
    </row>
    <row r="14" spans="1:6" s="5" customFormat="1" ht="12" customHeight="1">
      <c r="A14" s="777"/>
      <c r="B14" s="283" t="s">
        <v>251</v>
      </c>
      <c r="C14" s="594">
        <v>-16.000000000000096</v>
      </c>
      <c r="D14" s="793">
        <v>-17</v>
      </c>
      <c r="E14" s="51">
        <v>5.882352941176471</v>
      </c>
      <c r="F14" s="6"/>
    </row>
    <row r="15" spans="1:6" s="5" customFormat="1" ht="12" customHeight="1">
      <c r="A15" s="777"/>
      <c r="B15" s="280" t="s">
        <v>252</v>
      </c>
      <c r="C15" s="1203">
        <v>-221</v>
      </c>
      <c r="D15" s="792">
        <v>-180</v>
      </c>
      <c r="E15" s="1204">
        <v>-22.777777777777779</v>
      </c>
      <c r="F15" s="6"/>
    </row>
    <row r="16" spans="1:6" s="5" customFormat="1" ht="12" customHeight="1">
      <c r="A16" s="777"/>
      <c r="B16" s="281" t="s">
        <v>253</v>
      </c>
      <c r="C16" s="1205">
        <v>605.00000000000045</v>
      </c>
      <c r="D16" s="791">
        <v>1038</v>
      </c>
      <c r="E16" s="1206">
        <v>-41.714836223506744</v>
      </c>
      <c r="F16" s="6"/>
    </row>
    <row r="17" spans="1:6" s="5" customFormat="1" ht="12" customHeight="1">
      <c r="A17" s="778"/>
      <c r="B17" s="284"/>
      <c r="C17" s="794"/>
      <c r="D17" s="794"/>
      <c r="E17" s="795"/>
      <c r="F17" s="13"/>
    </row>
    <row r="18" spans="1:6" s="7" customFormat="1" ht="12" customHeight="1">
      <c r="A18" s="778"/>
      <c r="B18" s="285" t="s">
        <v>254</v>
      </c>
      <c r="C18" s="796"/>
      <c r="D18" s="796"/>
      <c r="E18" s="796"/>
      <c r="F18" s="6"/>
    </row>
    <row r="19" spans="1:6" s="7" customFormat="1" ht="12" customHeight="1">
      <c r="A19" s="778"/>
      <c r="B19" s="283" t="s">
        <v>255</v>
      </c>
      <c r="C19" s="1207">
        <v>5.0999999999999997E-2</v>
      </c>
      <c r="D19" s="797">
        <v>9.1999999999999998E-2</v>
      </c>
      <c r="E19" s="1208"/>
      <c r="F19" s="6"/>
    </row>
    <row r="20" spans="1:6" s="7" customFormat="1" ht="12" customHeight="1">
      <c r="A20" s="778"/>
      <c r="B20" s="283" t="s">
        <v>256</v>
      </c>
      <c r="C20" s="1209">
        <v>46994.626145163187</v>
      </c>
      <c r="D20" s="1210">
        <v>45200</v>
      </c>
      <c r="E20" s="51"/>
      <c r="F20" s="6"/>
    </row>
    <row r="21" spans="1:6" s="7" customFormat="1" ht="11.4">
      <c r="A21" s="778"/>
      <c r="B21" s="283" t="s">
        <v>257</v>
      </c>
      <c r="C21" s="1211">
        <v>0.52</v>
      </c>
      <c r="D21" s="798">
        <v>0.63</v>
      </c>
      <c r="E21" s="1208"/>
      <c r="F21" s="6"/>
    </row>
    <row r="22" spans="1:6" s="7" customFormat="1" ht="12" customHeight="1">
      <c r="A22" s="778"/>
      <c r="B22" s="283" t="s">
        <v>258</v>
      </c>
      <c r="C22" s="799">
        <v>222.5850479430232</v>
      </c>
      <c r="D22" s="800">
        <v>54</v>
      </c>
      <c r="E22" s="1212"/>
      <c r="F22" s="6"/>
    </row>
    <row r="23" spans="1:6" s="7" customFormat="1" ht="12" customHeight="1">
      <c r="A23" s="778"/>
      <c r="B23" s="284" t="s">
        <v>259</v>
      </c>
      <c r="C23" s="801">
        <v>3.5015356684643533</v>
      </c>
      <c r="D23" s="802">
        <v>6.1</v>
      </c>
      <c r="E23" s="794"/>
      <c r="F23" s="6"/>
    </row>
    <row r="24" spans="1:6" s="45" customFormat="1" ht="12" customHeight="1">
      <c r="A24" s="778"/>
      <c r="B24" s="283" t="s">
        <v>260</v>
      </c>
      <c r="C24" s="802"/>
      <c r="D24" s="802"/>
      <c r="E24" s="795"/>
      <c r="F24" s="6"/>
    </row>
    <row r="25" spans="1:6" s="7" customFormat="1" ht="15" customHeight="1">
      <c r="A25" s="778"/>
      <c r="B25" s="285" t="s">
        <v>36</v>
      </c>
      <c r="C25" s="796"/>
      <c r="D25" s="796"/>
      <c r="E25" s="796"/>
      <c r="F25" s="6"/>
    </row>
    <row r="26" spans="1:6" s="45" customFormat="1" ht="12" customHeight="1">
      <c r="A26" s="778"/>
      <c r="B26" s="279" t="s">
        <v>261</v>
      </c>
      <c r="C26" s="1213">
        <v>923.34085369000093</v>
      </c>
      <c r="D26" s="803">
        <v>1544</v>
      </c>
      <c r="E26" s="1214">
        <v>-40.220207253886009</v>
      </c>
      <c r="F26" s="13"/>
    </row>
    <row r="27" spans="1:6" s="45" customFormat="1" ht="12" customHeight="1">
      <c r="A27" s="778"/>
      <c r="B27" s="283" t="s">
        <v>262</v>
      </c>
      <c r="C27" s="1215">
        <v>604.40093683284044</v>
      </c>
      <c r="D27" s="1216">
        <v>1084</v>
      </c>
      <c r="E27" s="1217">
        <v>-44.280442804428041</v>
      </c>
      <c r="F27" s="6"/>
    </row>
    <row r="28" spans="1:6" s="45" customFormat="1" ht="11.4">
      <c r="A28" s="778"/>
      <c r="B28" s="283" t="s">
        <v>255</v>
      </c>
      <c r="C28" s="1218">
        <v>5.0999999999999997E-2</v>
      </c>
      <c r="D28" s="1219">
        <v>9.6000000000000002E-2</v>
      </c>
      <c r="E28" s="1208"/>
      <c r="F28" s="6"/>
    </row>
    <row r="29" spans="1:6" s="45" customFormat="1" ht="12" customHeight="1">
      <c r="A29" s="778"/>
      <c r="B29" s="283" t="s">
        <v>257</v>
      </c>
      <c r="C29" s="1220">
        <v>0.52</v>
      </c>
      <c r="D29" s="1221">
        <v>0.62</v>
      </c>
      <c r="E29" s="1208"/>
      <c r="F29" s="6"/>
    </row>
    <row r="30" spans="1:6" s="45" customFormat="1" ht="12" customHeight="1">
      <c r="A30" s="779"/>
      <c r="B30" s="283" t="s">
        <v>259</v>
      </c>
      <c r="C30" s="1222">
        <v>3.4980684931792716</v>
      </c>
      <c r="D30" s="1223">
        <v>6.3</v>
      </c>
      <c r="E30" s="795"/>
      <c r="F30" s="6"/>
    </row>
    <row r="31" spans="1:6" s="45" customFormat="1" ht="12" customHeight="1">
      <c r="A31" s="779"/>
      <c r="B31" s="283"/>
      <c r="C31" s="1224"/>
      <c r="D31" s="1223"/>
      <c r="E31" s="795"/>
      <c r="F31" s="6"/>
    </row>
    <row r="32" spans="1:6" ht="13.5" customHeight="1">
      <c r="A32" s="779"/>
      <c r="B32" s="283"/>
      <c r="C32" s="804" t="s">
        <v>398</v>
      </c>
      <c r="D32" s="804" t="s">
        <v>399</v>
      </c>
      <c r="E32" s="805" t="s">
        <v>400</v>
      </c>
      <c r="F32" s="6"/>
    </row>
    <row r="33" spans="1:6" s="74" customFormat="1" ht="15" customHeight="1">
      <c r="A33" s="779"/>
      <c r="B33" s="726" t="s">
        <v>393</v>
      </c>
      <c r="C33" s="806" t="s">
        <v>263</v>
      </c>
      <c r="D33" s="806" t="s">
        <v>263</v>
      </c>
      <c r="E33" s="806" t="s">
        <v>263</v>
      </c>
      <c r="F33" s="6"/>
    </row>
    <row r="34" spans="1:6" s="74" customFormat="1" ht="13.5" customHeight="1">
      <c r="A34" s="779"/>
      <c r="B34" s="283" t="s">
        <v>264</v>
      </c>
      <c r="C34" s="807">
        <v>284.38013031201712</v>
      </c>
      <c r="D34" s="808">
        <v>262.31927291608173</v>
      </c>
      <c r="E34" s="808">
        <v>266</v>
      </c>
      <c r="F34" s="6"/>
    </row>
    <row r="35" spans="1:6" s="74" customFormat="1" ht="10.199999999999999">
      <c r="A35" s="779"/>
      <c r="B35" s="283" t="s">
        <v>265</v>
      </c>
      <c r="C35" s="809">
        <v>0.13100000000000001</v>
      </c>
      <c r="D35" s="810">
        <v>0.13800000000000001</v>
      </c>
      <c r="E35" s="810">
        <v>0.13</v>
      </c>
      <c r="F35" s="6"/>
    </row>
    <row r="36" spans="1:6" ht="12" customHeight="1">
      <c r="A36" s="779"/>
      <c r="B36" s="283" t="s">
        <v>266</v>
      </c>
      <c r="C36" s="811">
        <v>42484</v>
      </c>
      <c r="D36" s="812">
        <v>40813.416064523692</v>
      </c>
      <c r="E36" s="812">
        <v>41400</v>
      </c>
      <c r="F36" s="6"/>
    </row>
    <row r="37" spans="1:6" ht="12" customHeight="1">
      <c r="A37" s="779"/>
      <c r="B37" s="283" t="s">
        <v>267</v>
      </c>
      <c r="C37" s="811">
        <v>325631</v>
      </c>
      <c r="D37" s="812">
        <v>295131.09335281386</v>
      </c>
      <c r="E37" s="812">
        <v>319700</v>
      </c>
      <c r="F37" s="6"/>
    </row>
    <row r="38" spans="1:6" ht="12" customHeight="1">
      <c r="A38" s="779"/>
      <c r="B38" s="283" t="s">
        <v>268</v>
      </c>
      <c r="C38" s="1225">
        <v>4.4999999999999998E-2</v>
      </c>
      <c r="D38" s="813">
        <v>4.4999999999999998E-2</v>
      </c>
      <c r="E38" s="813">
        <v>4.5999999999999999E-2</v>
      </c>
      <c r="F38" s="6"/>
    </row>
    <row r="39" spans="1:6" s="15" customFormat="1" ht="12" customHeight="1">
      <c r="A39" s="775"/>
      <c r="B39" s="283" t="s">
        <v>269</v>
      </c>
      <c r="C39" s="1225">
        <v>4.4999999999999998E-2</v>
      </c>
      <c r="D39" s="813">
        <v>5.0999999999999997E-2</v>
      </c>
      <c r="E39" s="814">
        <v>4.9000000000000002E-2</v>
      </c>
      <c r="F39" s="6"/>
    </row>
    <row r="40" spans="1:6" ht="12" customHeight="1">
      <c r="A40" s="775"/>
      <c r="B40" s="283"/>
      <c r="C40" s="985"/>
      <c r="D40" s="815"/>
      <c r="E40" s="1226"/>
      <c r="F40" s="3"/>
    </row>
    <row r="41" spans="1:6" ht="14.25" customHeight="1">
      <c r="A41" s="775"/>
      <c r="B41" s="285" t="s">
        <v>270</v>
      </c>
      <c r="C41" s="816"/>
      <c r="D41" s="817"/>
      <c r="E41" s="818"/>
      <c r="F41" s="6"/>
    </row>
    <row r="42" spans="1:6" ht="12" customHeight="1">
      <c r="A42" s="777"/>
      <c r="B42" s="279" t="s">
        <v>271</v>
      </c>
      <c r="C42" s="819">
        <v>237000</v>
      </c>
      <c r="D42" s="820">
        <v>211000</v>
      </c>
      <c r="E42" s="820">
        <v>232000</v>
      </c>
      <c r="F42" s="2"/>
    </row>
    <row r="43" spans="1:6" ht="12" customHeight="1">
      <c r="A43" s="777"/>
      <c r="B43" s="283" t="s">
        <v>272</v>
      </c>
      <c r="C43" s="1227">
        <v>1.55</v>
      </c>
      <c r="D43" s="821">
        <v>1.6</v>
      </c>
      <c r="E43" s="821">
        <v>1.6</v>
      </c>
      <c r="F43" s="2"/>
    </row>
    <row r="44" spans="1:6" ht="12" customHeight="1">
      <c r="A44" s="777"/>
      <c r="B44" s="283" t="s">
        <v>273</v>
      </c>
      <c r="C44" s="1227">
        <v>0.79</v>
      </c>
      <c r="D44" s="821">
        <v>0.82</v>
      </c>
      <c r="E44" s="821">
        <v>0.8</v>
      </c>
      <c r="F44" s="4"/>
    </row>
    <row r="45" spans="1:6" s="74" customFormat="1" ht="12" customHeight="1">
      <c r="A45" s="777"/>
      <c r="B45" s="1"/>
      <c r="C45" s="1"/>
      <c r="D45" s="1"/>
      <c r="E45" s="1"/>
      <c r="F45" s="4"/>
    </row>
    <row r="46" spans="1:6" s="5" customFormat="1" ht="12" customHeight="1">
      <c r="A46" s="773"/>
      <c r="B46" s="1"/>
      <c r="C46" s="1"/>
      <c r="D46" s="1"/>
      <c r="E46" s="1"/>
      <c r="F46" s="4"/>
    </row>
    <row r="47" spans="1:6" s="5" customFormat="1" ht="12" customHeight="1">
      <c r="A47" s="774"/>
      <c r="B47" s="1"/>
      <c r="C47" s="1"/>
      <c r="D47" s="1"/>
      <c r="E47" s="1"/>
      <c r="F47" s="4"/>
    </row>
    <row r="48" spans="1:6" s="5" customFormat="1" ht="12" customHeight="1">
      <c r="A48" s="774"/>
      <c r="B48" s="1"/>
      <c r="C48" s="265"/>
      <c r="D48" s="1"/>
      <c r="E48" s="1"/>
      <c r="F48" s="1"/>
    </row>
    <row r="49" spans="1:6" s="5" customFormat="1" ht="12" customHeight="1">
      <c r="A49" s="774"/>
      <c r="B49" s="1"/>
      <c r="C49" s="265"/>
      <c r="D49" s="1"/>
      <c r="E49" s="1"/>
      <c r="F49" s="1"/>
    </row>
    <row r="50" spans="1:6" ht="12" customHeight="1">
      <c r="A50" s="774"/>
      <c r="C50" s="266"/>
    </row>
    <row r="51" spans="1:6" ht="12" customHeight="1">
      <c r="A51" s="774"/>
    </row>
    <row r="52" spans="1:6" ht="12" customHeight="1">
      <c r="A52" s="774"/>
    </row>
    <row r="53" spans="1:6" ht="12" customHeight="1">
      <c r="A53" s="774"/>
    </row>
    <row r="54" spans="1:6" ht="12" customHeight="1">
      <c r="A54" s="774"/>
      <c r="C54" s="711"/>
    </row>
    <row r="55" spans="1:6" ht="12" customHeight="1">
      <c r="A55" s="774"/>
      <c r="B55" s="491"/>
      <c r="C55" s="491"/>
      <c r="D55" s="491"/>
      <c r="E55" s="171"/>
    </row>
    <row r="56" spans="1:6" ht="10.199999999999999">
      <c r="A56" s="774"/>
      <c r="B56" s="491"/>
      <c r="C56" s="491"/>
      <c r="D56" s="491"/>
    </row>
    <row r="57" spans="1:6" ht="12" customHeight="1">
      <c r="A57" s="774"/>
      <c r="B57" s="491"/>
      <c r="C57" s="491"/>
      <c r="D57" s="491"/>
    </row>
    <row r="58" spans="1:6" ht="12" customHeight="1">
      <c r="A58" s="774"/>
      <c r="B58" s="491"/>
      <c r="C58" s="491"/>
      <c r="D58" s="491"/>
    </row>
    <row r="59" spans="1:6" ht="12" customHeight="1">
      <c r="A59" s="774"/>
      <c r="B59" s="491"/>
      <c r="C59" s="491"/>
      <c r="D59" s="491"/>
    </row>
    <row r="60" spans="1:6" ht="12" customHeight="1">
      <c r="A60" s="774"/>
    </row>
    <row r="61" spans="1:6" ht="12" customHeight="1">
      <c r="A61" s="774"/>
    </row>
    <row r="62" spans="1:6" ht="12" customHeight="1">
      <c r="A62" s="774"/>
    </row>
    <row r="63" spans="1:6" ht="12" customHeight="1">
      <c r="A63" s="774"/>
    </row>
    <row r="64" spans="1:6" ht="12" customHeight="1">
      <c r="A64" s="774"/>
    </row>
    <row r="65" spans="1:1" ht="12" customHeight="1">
      <c r="A65" s="774"/>
    </row>
    <row r="66" spans="1:1" ht="12" customHeight="1">
      <c r="A66" s="774"/>
    </row>
    <row r="67" spans="1:1" ht="12" customHeight="1">
      <c r="A67" s="774"/>
    </row>
    <row r="68" spans="1:1" ht="12" customHeight="1">
      <c r="A68" s="774"/>
    </row>
    <row r="69" spans="1:1" ht="12" customHeight="1">
      <c r="A69" s="774"/>
    </row>
    <row r="70" spans="1:1" ht="12" customHeight="1">
      <c r="A70" s="774"/>
    </row>
    <row r="71" spans="1:1" ht="12" customHeight="1">
      <c r="A71" s="774"/>
    </row>
    <row r="72" spans="1:1" ht="12" customHeight="1">
      <c r="A72" s="774"/>
    </row>
    <row r="73" spans="1:1" ht="12" customHeight="1">
      <c r="A73" s="774"/>
    </row>
    <row r="74" spans="1:1" ht="12" customHeight="1">
      <c r="A74" s="774"/>
    </row>
    <row r="75" spans="1:1" ht="12" customHeight="1">
      <c r="A75" s="774"/>
    </row>
    <row r="76" spans="1:1" ht="12" customHeight="1">
      <c r="A76" s="774"/>
    </row>
    <row r="77" spans="1:1" ht="12" customHeight="1">
      <c r="A77" s="774"/>
    </row>
    <row r="78" spans="1:1" ht="12" customHeight="1">
      <c r="A78" s="774"/>
    </row>
    <row r="79" spans="1:1" ht="12" customHeight="1">
      <c r="A79" s="774"/>
    </row>
    <row r="80" spans="1:1" ht="12" customHeight="1">
      <c r="A80" s="774"/>
    </row>
    <row r="81" spans="1:1" ht="12" customHeight="1">
      <c r="A81" s="774"/>
    </row>
    <row r="84" spans="1:1" ht="12" customHeight="1">
      <c r="A84" s="774"/>
    </row>
    <row r="85" spans="1:1" ht="12" customHeight="1">
      <c r="A85" s="774"/>
    </row>
    <row r="86" spans="1:1" ht="12" customHeight="1">
      <c r="A86" s="774"/>
    </row>
    <row r="87" spans="1:1" ht="12" customHeight="1">
      <c r="A87" s="774"/>
    </row>
    <row r="88" spans="1:1" ht="12" customHeight="1">
      <c r="A88" s="774"/>
    </row>
    <row r="90" spans="1:1" ht="12" customHeight="1">
      <c r="A90" s="774"/>
    </row>
    <row r="91" spans="1:1" ht="12" customHeight="1">
      <c r="A91" s="774"/>
    </row>
    <row r="92" spans="1:1" ht="12" customHeight="1">
      <c r="A92" s="774"/>
    </row>
    <row r="93" spans="1:1" ht="12" customHeight="1">
      <c r="A93" s="774"/>
    </row>
    <row r="94" spans="1:1" ht="12" customHeight="1">
      <c r="A94" s="774"/>
    </row>
    <row r="97" spans="1:1" ht="12" customHeight="1">
      <c r="A97" s="774"/>
    </row>
    <row r="98" spans="1:1" ht="12" customHeight="1">
      <c r="A98" s="774"/>
    </row>
    <row r="99" spans="1:1" ht="12" customHeight="1">
      <c r="A99" s="774"/>
    </row>
    <row r="100" spans="1:1" ht="12" customHeight="1">
      <c r="A100" s="774"/>
    </row>
    <row r="101" spans="1:1" ht="12" customHeight="1">
      <c r="A101" s="774"/>
    </row>
    <row r="102" spans="1:1" ht="12" customHeight="1">
      <c r="A102" s="774"/>
    </row>
    <row r="103" spans="1:1" ht="12" customHeight="1">
      <c r="A103" s="774"/>
    </row>
    <row r="104" spans="1:1" ht="12" customHeight="1">
      <c r="A104" s="774"/>
    </row>
    <row r="105" spans="1:1" ht="12" customHeight="1">
      <c r="A105" s="774"/>
    </row>
    <row r="106" spans="1:1" ht="12" customHeight="1">
      <c r="A106" s="774"/>
    </row>
    <row r="107" spans="1:1" ht="12" customHeight="1">
      <c r="A107" s="774"/>
    </row>
    <row r="108" spans="1:1" ht="12" customHeight="1">
      <c r="A108" s="774"/>
    </row>
    <row r="109" spans="1:1" ht="12" customHeight="1">
      <c r="A109" s="774"/>
    </row>
    <row r="110" spans="1:1" ht="12" customHeight="1">
      <c r="A110" s="774"/>
    </row>
    <row r="111" spans="1:1" ht="12" customHeight="1">
      <c r="A111" s="774"/>
    </row>
    <row r="112" spans="1:1" ht="12" customHeight="1">
      <c r="A112" s="774"/>
    </row>
    <row r="113" spans="1:1" ht="12" customHeight="1">
      <c r="A113" s="774"/>
    </row>
    <row r="114" spans="1:1" ht="12" customHeight="1">
      <c r="A114" s="774"/>
    </row>
    <row r="115" spans="1:1" ht="12" customHeight="1">
      <c r="A115" s="774"/>
    </row>
    <row r="116" spans="1:1" ht="12" customHeight="1">
      <c r="A116" s="774"/>
    </row>
    <row r="117" spans="1:1" ht="12" customHeight="1">
      <c r="A117" s="774"/>
    </row>
    <row r="118" spans="1:1" ht="12" customHeight="1">
      <c r="A118" s="774"/>
    </row>
    <row r="119" spans="1:1" ht="12" customHeight="1">
      <c r="A119" s="774"/>
    </row>
    <row r="120" spans="1:1" ht="12" customHeight="1">
      <c r="A120" s="774"/>
    </row>
    <row r="121" spans="1:1" ht="12" customHeight="1">
      <c r="A121" s="774"/>
    </row>
    <row r="122" spans="1:1" ht="12" customHeight="1">
      <c r="A122" s="774"/>
    </row>
    <row r="123" spans="1:1" ht="12" customHeight="1">
      <c r="A123" s="774"/>
    </row>
    <row r="124" spans="1:1" ht="12" customHeight="1">
      <c r="A124" s="774"/>
    </row>
    <row r="125" spans="1:1" ht="12" customHeight="1">
      <c r="A125" s="774"/>
    </row>
    <row r="126" spans="1:1" ht="12" customHeight="1">
      <c r="A126" s="774"/>
    </row>
    <row r="128" spans="1:1" ht="12" customHeight="1">
      <c r="A128" s="774"/>
    </row>
    <row r="129" spans="1:1" ht="12" customHeight="1">
      <c r="A129" s="774"/>
    </row>
    <row r="130" spans="1:1" ht="12" customHeight="1">
      <c r="A130" s="774"/>
    </row>
    <row r="131" spans="1:1" ht="12" customHeight="1">
      <c r="A131" s="774"/>
    </row>
    <row r="132" spans="1:1" ht="12" customHeight="1">
      <c r="A132" s="774"/>
    </row>
    <row r="133" spans="1:1" ht="12" customHeight="1">
      <c r="A133" s="774"/>
    </row>
    <row r="134" spans="1:1" ht="12" customHeight="1">
      <c r="A134" s="774"/>
    </row>
    <row r="135" spans="1:1" ht="12" customHeight="1">
      <c r="A135" s="774"/>
    </row>
    <row r="136" spans="1:1" ht="12" customHeight="1">
      <c r="A136" s="774"/>
    </row>
    <row r="139" spans="1:1" ht="12" customHeight="1">
      <c r="A139" s="774"/>
    </row>
    <row r="140" spans="1:1" ht="12" customHeight="1">
      <c r="A140" s="774"/>
    </row>
    <row r="141" spans="1:1" ht="12" customHeight="1">
      <c r="A141" s="774"/>
    </row>
    <row r="143" spans="1:1" ht="12" customHeight="1">
      <c r="A143" s="774"/>
    </row>
  </sheetData>
  <mergeCells count="1">
    <mergeCell ref="C1:E1"/>
  </mergeCells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2:G18"/>
  <sheetViews>
    <sheetView showGridLines="0" view="pageBreakPreview" zoomScale="60" zoomScaleNormal="80" workbookViewId="0">
      <selection activeCell="G16" sqref="G16"/>
    </sheetView>
  </sheetViews>
  <sheetFormatPr defaultColWidth="9.109375" defaultRowHeight="13.2"/>
  <cols>
    <col min="1" max="1" width="9.21875" style="1343" customWidth="1"/>
    <col min="2" max="2" width="38.21875" style="1343" customWidth="1"/>
    <col min="3" max="7" width="12.77734375" style="1343" customWidth="1"/>
    <col min="8" max="16384" width="9.109375" style="1343"/>
  </cols>
  <sheetData>
    <row r="2" spans="2:7" ht="24.75" customHeight="1">
      <c r="B2" s="1649" t="s">
        <v>552</v>
      </c>
      <c r="C2" s="1649"/>
      <c r="D2" s="1649"/>
      <c r="E2" s="1649"/>
      <c r="F2" s="1649"/>
      <c r="G2" s="1649"/>
    </row>
    <row r="3" spans="2:7" ht="24" customHeight="1">
      <c r="B3" s="1386"/>
      <c r="C3" s="1538" t="s">
        <v>553</v>
      </c>
      <c r="D3" s="1538" t="s">
        <v>543</v>
      </c>
      <c r="E3" s="1538" t="s">
        <v>544</v>
      </c>
      <c r="F3" s="1538" t="s">
        <v>545</v>
      </c>
      <c r="G3" s="1538" t="s">
        <v>521</v>
      </c>
    </row>
    <row r="4" spans="2:7" ht="12" customHeight="1" thickBot="1">
      <c r="B4" s="1389"/>
      <c r="C4" s="1542" t="s">
        <v>2</v>
      </c>
      <c r="D4" s="1542" t="s">
        <v>2</v>
      </c>
      <c r="E4" s="1542" t="s">
        <v>2</v>
      </c>
      <c r="F4" s="1542" t="s">
        <v>2</v>
      </c>
      <c r="G4" s="1542" t="s">
        <v>2</v>
      </c>
    </row>
    <row r="5" spans="2:7" ht="12.75" customHeight="1">
      <c r="B5" s="1529" t="s">
        <v>554</v>
      </c>
      <c r="C5" s="1555">
        <v>191343</v>
      </c>
      <c r="D5" s="1555">
        <v>32070</v>
      </c>
      <c r="E5" s="1555">
        <v>30761</v>
      </c>
      <c r="F5" s="1555">
        <v>40957</v>
      </c>
      <c r="G5" s="1555">
        <v>295131</v>
      </c>
    </row>
    <row r="6" spans="2:7" ht="12.75" customHeight="1">
      <c r="B6" s="1391" t="s">
        <v>555</v>
      </c>
      <c r="C6" s="1556">
        <v>7205</v>
      </c>
      <c r="D6" s="1556">
        <v>8300</v>
      </c>
      <c r="E6" s="1556">
        <v>9977</v>
      </c>
      <c r="F6" s="1556">
        <v>-53</v>
      </c>
      <c r="G6" s="1556">
        <v>25429</v>
      </c>
    </row>
    <row r="7" spans="2:7" ht="12.75" customHeight="1">
      <c r="B7" s="1391" t="s">
        <v>556</v>
      </c>
      <c r="C7" s="1556">
        <v>-33</v>
      </c>
      <c r="D7" s="1556" t="s">
        <v>151</v>
      </c>
      <c r="E7" s="1556" t="s">
        <v>151</v>
      </c>
      <c r="F7" s="1556" t="s">
        <v>151</v>
      </c>
      <c r="G7" s="1556">
        <v>-33</v>
      </c>
    </row>
    <row r="8" spans="2:7" ht="12.75" customHeight="1">
      <c r="B8" s="1391" t="s">
        <v>557</v>
      </c>
      <c r="C8" s="1556">
        <v>1511</v>
      </c>
      <c r="D8" s="1556">
        <v>-404</v>
      </c>
      <c r="E8" s="1556" t="s">
        <v>151</v>
      </c>
      <c r="F8" s="1556" t="s">
        <v>151</v>
      </c>
      <c r="G8" s="1556">
        <v>1107</v>
      </c>
    </row>
    <row r="9" spans="2:7" ht="12.75" customHeight="1">
      <c r="B9" s="1391" t="s">
        <v>558</v>
      </c>
      <c r="C9" s="1556">
        <v>887</v>
      </c>
      <c r="D9" s="1556" t="s">
        <v>151</v>
      </c>
      <c r="E9" s="1556" t="s">
        <v>151</v>
      </c>
      <c r="F9" s="1556" t="s">
        <v>151</v>
      </c>
      <c r="G9" s="1556">
        <v>887</v>
      </c>
    </row>
    <row r="10" spans="2:7" ht="12.75" customHeight="1">
      <c r="B10" s="1391" t="s">
        <v>559</v>
      </c>
      <c r="C10" s="1556">
        <v>1166</v>
      </c>
      <c r="D10" s="1556">
        <v>255</v>
      </c>
      <c r="E10" s="1556">
        <v>-2339</v>
      </c>
      <c r="F10" s="1556" t="s">
        <v>151</v>
      </c>
      <c r="G10" s="1556">
        <v>-918</v>
      </c>
    </row>
    <row r="11" spans="2:7" ht="12.75" customHeight="1" thickBot="1">
      <c r="B11" s="1353" t="s">
        <v>560</v>
      </c>
      <c r="C11" s="1557">
        <v>4028</v>
      </c>
      <c r="D11" s="1557" t="s">
        <v>151</v>
      </c>
      <c r="E11" s="1557" t="s">
        <v>151</v>
      </c>
      <c r="F11" s="1557" t="s">
        <v>151</v>
      </c>
      <c r="G11" s="1557">
        <v>4028</v>
      </c>
    </row>
    <row r="12" spans="2:7" ht="12.75" customHeight="1">
      <c r="B12" s="1366" t="s">
        <v>561</v>
      </c>
      <c r="C12" s="1437">
        <v>206107</v>
      </c>
      <c r="D12" s="1437">
        <v>40221</v>
      </c>
      <c r="E12" s="1437">
        <v>38399</v>
      </c>
      <c r="F12" s="1437">
        <v>40904</v>
      </c>
      <c r="G12" s="1437">
        <v>325631</v>
      </c>
    </row>
    <row r="13" spans="2:7">
      <c r="B13" s="1558"/>
    </row>
    <row r="18" ht="15.75" customHeight="1"/>
  </sheetData>
  <mergeCells count="1">
    <mergeCell ref="B2:G2"/>
  </mergeCells>
  <pageMargins left="0.75" right="0.75" top="1" bottom="1" header="0.5" footer="0.5"/>
  <pageSetup paperSize="9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D42"/>
  <sheetViews>
    <sheetView showGridLines="0" view="pageBreakPreview" zoomScale="60" zoomScaleNormal="80" workbookViewId="0">
      <selection activeCell="C23" sqref="C23"/>
    </sheetView>
  </sheetViews>
  <sheetFormatPr defaultColWidth="9.109375" defaultRowHeight="13.2"/>
  <cols>
    <col min="1" max="1" width="9.21875" style="1343" customWidth="1"/>
    <col min="2" max="2" width="59.77734375" style="1343" customWidth="1"/>
    <col min="3" max="4" width="10.6640625" style="1343" customWidth="1"/>
    <col min="5" max="16384" width="9.109375" style="1343"/>
  </cols>
  <sheetData>
    <row r="2" spans="2:4" ht="12.6" customHeight="1">
      <c r="B2" s="1645" t="s">
        <v>562</v>
      </c>
      <c r="C2" s="1559" t="s">
        <v>563</v>
      </c>
      <c r="D2" s="1559" t="s">
        <v>563</v>
      </c>
    </row>
    <row r="3" spans="2:4" ht="12.75" customHeight="1">
      <c r="B3" s="1645"/>
      <c r="C3" s="1559" t="s">
        <v>493</v>
      </c>
      <c r="D3" s="1559" t="s">
        <v>156</v>
      </c>
    </row>
    <row r="4" spans="2:4" ht="11.25" customHeight="1" thickBot="1">
      <c r="B4" s="1646"/>
      <c r="C4" s="1409" t="s">
        <v>2</v>
      </c>
      <c r="D4" s="1409" t="s">
        <v>2</v>
      </c>
    </row>
    <row r="5" spans="2:4" ht="11.25" customHeight="1">
      <c r="B5" s="1560" t="s">
        <v>564</v>
      </c>
      <c r="C5" s="1561">
        <v>4.4999999999999998E-2</v>
      </c>
      <c r="D5" s="1562">
        <v>4.4999999999999998E-2</v>
      </c>
    </row>
    <row r="6" spans="2:4" ht="11.25" customHeight="1">
      <c r="B6" s="1491" t="s">
        <v>565</v>
      </c>
      <c r="C6" s="1433">
        <v>53274</v>
      </c>
      <c r="D6" s="1523">
        <v>51823</v>
      </c>
    </row>
    <row r="7" spans="2:4" ht="11.25" customHeight="1">
      <c r="B7" s="1491" t="s">
        <v>95</v>
      </c>
      <c r="C7" s="1433">
        <v>1176198</v>
      </c>
      <c r="D7" s="1523">
        <v>1142819</v>
      </c>
    </row>
    <row r="8" spans="2:4" ht="11.25" customHeight="1">
      <c r="B8" s="1358"/>
      <c r="C8" s="1360"/>
      <c r="D8" s="1362"/>
    </row>
    <row r="9" spans="2:4" ht="11.25" customHeight="1">
      <c r="B9" s="1358" t="s">
        <v>566</v>
      </c>
      <c r="C9" s="1563">
        <v>4.4999999999999998E-2</v>
      </c>
      <c r="D9" s="1564">
        <v>5.0999999999999997E-2</v>
      </c>
    </row>
    <row r="10" spans="2:4" ht="11.25" customHeight="1">
      <c r="B10" s="1358"/>
      <c r="C10" s="1360"/>
      <c r="D10" s="1379"/>
    </row>
    <row r="11" spans="2:4" ht="11.25" customHeight="1">
      <c r="B11" s="1491" t="s">
        <v>512</v>
      </c>
      <c r="C11" s="1433">
        <v>42518</v>
      </c>
      <c r="D11" s="1523">
        <v>40812</v>
      </c>
    </row>
    <row r="12" spans="2:4" ht="11.25" customHeight="1" thickBot="1">
      <c r="B12" s="1565" t="s">
        <v>516</v>
      </c>
      <c r="C12" s="1364">
        <v>10741</v>
      </c>
      <c r="D12" s="1365">
        <v>10741</v>
      </c>
    </row>
    <row r="13" spans="2:4" ht="11.25" customHeight="1">
      <c r="B13" s="1358" t="s">
        <v>517</v>
      </c>
      <c r="C13" s="1437">
        <v>53259</v>
      </c>
      <c r="D13" s="1566">
        <v>51553</v>
      </c>
    </row>
    <row r="14" spans="2:4" ht="11.25" customHeight="1">
      <c r="B14" s="1358"/>
      <c r="C14" s="1566"/>
      <c r="D14" s="1566"/>
    </row>
    <row r="15" spans="2:4" ht="11.25" customHeight="1">
      <c r="B15" s="1358" t="s">
        <v>567</v>
      </c>
      <c r="C15" s="1437">
        <v>1178708</v>
      </c>
      <c r="D15" s="1566">
        <v>1007721</v>
      </c>
    </row>
    <row r="16" spans="2:4" ht="15.75" customHeight="1">
      <c r="B16" s="1358"/>
      <c r="C16" s="1566"/>
      <c r="D16" s="1566"/>
    </row>
    <row r="17" spans="2:4" ht="16.2" thickBot="1">
      <c r="B17" s="1567" t="s">
        <v>567</v>
      </c>
      <c r="C17" s="1568"/>
      <c r="D17" s="1569"/>
    </row>
    <row r="18" spans="2:4" ht="11.25" customHeight="1">
      <c r="B18" s="1358" t="s">
        <v>568</v>
      </c>
      <c r="C18" s="1570"/>
      <c r="D18" s="1571"/>
    </row>
    <row r="19" spans="2:4" ht="11.25" customHeight="1">
      <c r="B19" s="1491" t="s">
        <v>569</v>
      </c>
      <c r="C19" s="1433">
        <v>342120</v>
      </c>
      <c r="D19" s="1523">
        <v>229236</v>
      </c>
    </row>
    <row r="20" spans="2:4" ht="11.25" customHeight="1">
      <c r="B20" s="1491" t="s">
        <v>570</v>
      </c>
      <c r="C20" s="1433">
        <v>85321</v>
      </c>
      <c r="D20" s="1523">
        <v>56589</v>
      </c>
    </row>
    <row r="21" spans="2:4" ht="11.25" customHeight="1">
      <c r="B21" s="1491" t="s">
        <v>571</v>
      </c>
      <c r="C21" s="1433">
        <v>185725</v>
      </c>
      <c r="D21" s="1523">
        <v>111307</v>
      </c>
    </row>
    <row r="22" spans="2:4" ht="11.25" customHeight="1" thickBot="1">
      <c r="B22" s="1565" t="s">
        <v>572</v>
      </c>
      <c r="C22" s="1572">
        <v>831130</v>
      </c>
      <c r="D22" s="1365">
        <v>743097</v>
      </c>
    </row>
    <row r="23" spans="2:4" ht="11.25" customHeight="1">
      <c r="B23" s="1358" t="s">
        <v>573</v>
      </c>
      <c r="C23" s="1437">
        <v>1444296</v>
      </c>
      <c r="D23" s="1566">
        <v>1140229</v>
      </c>
    </row>
    <row r="24" spans="2:4" ht="11.25" customHeight="1">
      <c r="B24" s="1358"/>
      <c r="C24" s="1566"/>
      <c r="D24" s="1566"/>
    </row>
    <row r="25" spans="2:4">
      <c r="B25" s="1358" t="s">
        <v>574</v>
      </c>
      <c r="C25" s="1437">
        <v>-4841</v>
      </c>
      <c r="D25" s="1566">
        <v>-1170</v>
      </c>
    </row>
    <row r="26" spans="2:4">
      <c r="B26" s="1358"/>
      <c r="C26" s="1566"/>
      <c r="D26" s="1566"/>
    </row>
    <row r="27" spans="2:4" ht="11.25" customHeight="1">
      <c r="B27" s="1358" t="s">
        <v>575</v>
      </c>
      <c r="C27" s="1523"/>
      <c r="D27" s="1523"/>
    </row>
    <row r="28" spans="2:4" ht="11.25" customHeight="1">
      <c r="B28" s="1491" t="s">
        <v>576</v>
      </c>
      <c r="C28" s="1433">
        <v>-309585</v>
      </c>
      <c r="D28" s="1523">
        <v>-207756</v>
      </c>
    </row>
    <row r="29" spans="2:4" ht="11.25" customHeight="1">
      <c r="B29" s="1491" t="s">
        <v>577</v>
      </c>
      <c r="C29" s="1433">
        <v>-70758</v>
      </c>
      <c r="D29" s="1523">
        <v>-48464</v>
      </c>
    </row>
    <row r="30" spans="2:4" ht="11.25" customHeight="1">
      <c r="B30" s="1491" t="s">
        <v>578</v>
      </c>
      <c r="C30" s="1433">
        <v>19994</v>
      </c>
      <c r="D30" s="1523">
        <v>13784</v>
      </c>
    </row>
    <row r="31" spans="2:4" ht="11.25" customHeight="1" thickBot="1">
      <c r="B31" s="1565" t="s">
        <v>579</v>
      </c>
      <c r="C31" s="1572">
        <v>126503</v>
      </c>
      <c r="D31" s="1573">
        <v>119118</v>
      </c>
    </row>
    <row r="32" spans="2:4" ht="14.25" customHeight="1">
      <c r="B32" s="1358" t="s">
        <v>580</v>
      </c>
      <c r="C32" s="1437">
        <v>-233846</v>
      </c>
      <c r="D32" s="1566">
        <v>-123318</v>
      </c>
    </row>
    <row r="33" spans="2:4" ht="11.25" customHeight="1">
      <c r="B33" s="1358"/>
      <c r="C33" s="1566"/>
      <c r="D33" s="1523"/>
    </row>
    <row r="34" spans="2:4" ht="11.25" customHeight="1">
      <c r="B34" s="1358" t="s">
        <v>581</v>
      </c>
      <c r="C34" s="1437">
        <v>34271</v>
      </c>
      <c r="D34" s="1566">
        <v>18339</v>
      </c>
    </row>
    <row r="35" spans="2:4" ht="11.25" customHeight="1">
      <c r="B35" s="1358"/>
      <c r="C35" s="1566"/>
      <c r="D35" s="1523"/>
    </row>
    <row r="36" spans="2:4" ht="11.25" customHeight="1">
      <c r="B36" s="1358" t="s">
        <v>582</v>
      </c>
      <c r="C36" s="1437">
        <v>-14615</v>
      </c>
      <c r="D36" s="1566">
        <v>-11984</v>
      </c>
    </row>
    <row r="37" spans="2:4" ht="11.25" customHeight="1">
      <c r="B37" s="1491"/>
      <c r="C37" s="1522"/>
      <c r="D37" s="1566"/>
    </row>
    <row r="38" spans="2:4" ht="11.25" customHeight="1">
      <c r="B38" s="1358" t="s">
        <v>583</v>
      </c>
      <c r="C38" s="1437">
        <v>102499</v>
      </c>
      <c r="D38" s="1566">
        <v>105289</v>
      </c>
    </row>
    <row r="39" spans="2:4" ht="11.25" customHeight="1">
      <c r="B39" s="1358"/>
      <c r="C39" s="1566"/>
      <c r="D39" s="1566"/>
    </row>
    <row r="40" spans="2:4" ht="11.25" customHeight="1">
      <c r="B40" s="1358" t="s">
        <v>584</v>
      </c>
      <c r="C40" s="1437">
        <v>-149056</v>
      </c>
      <c r="D40" s="1566">
        <v>-119664</v>
      </c>
    </row>
    <row r="41" spans="2:4" ht="11.25" customHeight="1" thickBot="1">
      <c r="B41" s="1574"/>
      <c r="C41" s="1524"/>
      <c r="D41" s="1524"/>
    </row>
    <row r="42" spans="2:4">
      <c r="B42" s="1358" t="s">
        <v>567</v>
      </c>
      <c r="C42" s="1437">
        <v>1178708</v>
      </c>
      <c r="D42" s="1566">
        <v>1007721</v>
      </c>
    </row>
  </sheetData>
  <mergeCells count="1">
    <mergeCell ref="B2:B4"/>
  </mergeCells>
  <pageMargins left="0.7" right="0.7" top="0.75" bottom="0.75" header="0.3" footer="0.3"/>
  <pageSetup paperSize="9" scale="96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2:D26"/>
  <sheetViews>
    <sheetView showGridLines="0" view="pageBreakPreview" zoomScale="60" zoomScaleNormal="80" workbookViewId="0">
      <selection activeCell="B30" sqref="B30"/>
    </sheetView>
  </sheetViews>
  <sheetFormatPr defaultColWidth="9.109375" defaultRowHeight="13.2"/>
  <cols>
    <col min="1" max="1" width="9.21875" style="1343" customWidth="1"/>
    <col min="2" max="2" width="83.77734375" style="1343" bestFit="1" customWidth="1"/>
    <col min="3" max="4" width="10.6640625" style="1343" customWidth="1"/>
    <col min="5" max="16384" width="9.109375" style="1343"/>
  </cols>
  <sheetData>
    <row r="2" spans="2:4" ht="15.75" customHeight="1">
      <c r="B2" s="1575" t="s">
        <v>585</v>
      </c>
      <c r="C2" s="1575"/>
    </row>
    <row r="3" spans="2:4" ht="12.75" customHeight="1">
      <c r="B3" s="1576"/>
      <c r="C3" s="1576"/>
    </row>
    <row r="4" spans="2:4" ht="12.75" customHeight="1">
      <c r="B4" s="1647" t="s">
        <v>586</v>
      </c>
      <c r="C4" s="1345" t="s">
        <v>563</v>
      </c>
      <c r="D4" s="1345" t="s">
        <v>563</v>
      </c>
    </row>
    <row r="5" spans="2:4" ht="12.75" customHeight="1" thickBot="1">
      <c r="B5" s="1650"/>
      <c r="C5" s="1450" t="s">
        <v>493</v>
      </c>
      <c r="D5" s="1450" t="s">
        <v>156</v>
      </c>
    </row>
    <row r="6" spans="2:4" ht="12.75" customHeight="1">
      <c r="B6" s="1514" t="s">
        <v>512</v>
      </c>
      <c r="C6" s="1515">
        <v>0.13100000000000001</v>
      </c>
      <c r="D6" s="1577">
        <v>0.13800000000000001</v>
      </c>
    </row>
    <row r="7" spans="2:4" ht="12.75" customHeight="1">
      <c r="B7" s="1391" t="s">
        <v>587</v>
      </c>
      <c r="C7" s="1517">
        <v>3.3000000000000002E-2</v>
      </c>
      <c r="D7" s="1578">
        <v>3.5999999999999997E-2</v>
      </c>
    </row>
    <row r="8" spans="2:4" ht="12.75" customHeight="1">
      <c r="B8" s="1391" t="s">
        <v>588</v>
      </c>
      <c r="C8" s="1517">
        <v>2.5999999999999999E-2</v>
      </c>
      <c r="D8" s="1578">
        <v>2.5000000000000001E-2</v>
      </c>
    </row>
    <row r="9" spans="2:4" ht="12.75" customHeight="1" thickBot="1">
      <c r="B9" s="1353" t="s">
        <v>589</v>
      </c>
      <c r="C9" s="1579">
        <v>0.10299999999999999</v>
      </c>
      <c r="D9" s="1580">
        <v>0.112</v>
      </c>
    </row>
    <row r="10" spans="2:4" ht="12.75" customHeight="1">
      <c r="B10" s="1366" t="s">
        <v>590</v>
      </c>
      <c r="C10" s="1563">
        <v>0.29299999999999998</v>
      </c>
      <c r="D10" s="1564">
        <v>0.312</v>
      </c>
    </row>
    <row r="11" spans="2:4" ht="12.75" customHeight="1">
      <c r="B11" s="1391" t="s">
        <v>591</v>
      </c>
      <c r="C11" s="1517">
        <v>2E-3</v>
      </c>
      <c r="D11" s="1578">
        <v>2E-3</v>
      </c>
    </row>
    <row r="12" spans="2:4" ht="12.75" customHeight="1" thickBot="1">
      <c r="B12" s="1353" t="s">
        <v>519</v>
      </c>
      <c r="C12" s="1579">
        <v>1.2E-2</v>
      </c>
      <c r="D12" s="1580">
        <v>1.2999999999999999E-2</v>
      </c>
    </row>
    <row r="13" spans="2:4" ht="12.75" customHeight="1">
      <c r="B13" s="1366" t="s">
        <v>592</v>
      </c>
      <c r="C13" s="1563">
        <v>0.307</v>
      </c>
      <c r="D13" s="1564">
        <v>0.32800000000000001</v>
      </c>
    </row>
    <row r="14" spans="2:4" ht="12" customHeight="1">
      <c r="B14" s="1391"/>
      <c r="C14" s="1352"/>
      <c r="D14" s="1344"/>
    </row>
    <row r="15" spans="2:4" ht="16.2" thickBot="1">
      <c r="B15" s="1519" t="s">
        <v>593</v>
      </c>
      <c r="C15" s="1450" t="s">
        <v>2</v>
      </c>
      <c r="D15" s="1450" t="s">
        <v>2</v>
      </c>
    </row>
    <row r="16" spans="2:4" ht="12.75" customHeight="1">
      <c r="B16" s="1391" t="s">
        <v>512</v>
      </c>
      <c r="C16" s="1349">
        <v>42518</v>
      </c>
      <c r="D16" s="1351">
        <v>40813</v>
      </c>
    </row>
    <row r="17" spans="2:4" ht="12.75" customHeight="1">
      <c r="B17" s="1391" t="s">
        <v>587</v>
      </c>
      <c r="C17" s="1349">
        <v>10741</v>
      </c>
      <c r="D17" s="1351">
        <v>10741</v>
      </c>
    </row>
    <row r="18" spans="2:4" ht="12.75" customHeight="1">
      <c r="B18" s="1391" t="s">
        <v>588</v>
      </c>
      <c r="C18" s="1349">
        <v>8369</v>
      </c>
      <c r="D18" s="1351">
        <v>7416</v>
      </c>
    </row>
    <row r="19" spans="2:4" ht="12.75" customHeight="1" thickBot="1">
      <c r="B19" s="1353" t="s">
        <v>589</v>
      </c>
      <c r="C19" s="1354">
        <v>33674</v>
      </c>
      <c r="D19" s="1356">
        <v>33025</v>
      </c>
    </row>
    <row r="20" spans="2:4" ht="12.75" customHeight="1">
      <c r="B20" s="1366" t="s">
        <v>590</v>
      </c>
      <c r="C20" s="1359">
        <v>95302</v>
      </c>
      <c r="D20" s="1361">
        <v>91995</v>
      </c>
    </row>
    <row r="21" spans="2:4" ht="12.75" customHeight="1">
      <c r="B21" s="1391" t="s">
        <v>591</v>
      </c>
      <c r="C21" s="1367">
        <v>753</v>
      </c>
      <c r="D21" s="1352">
        <v>687</v>
      </c>
    </row>
    <row r="22" spans="2:4" ht="12.75" customHeight="1" thickBot="1">
      <c r="B22" s="1353" t="s">
        <v>519</v>
      </c>
      <c r="C22" s="1354">
        <v>4013</v>
      </c>
      <c r="D22" s="1356">
        <v>3984</v>
      </c>
    </row>
    <row r="23" spans="2:4" ht="12" customHeight="1">
      <c r="B23" s="1366" t="s">
        <v>592</v>
      </c>
      <c r="C23" s="1359">
        <v>100068</v>
      </c>
      <c r="D23" s="1361">
        <v>96666</v>
      </c>
    </row>
    <row r="24" spans="2:4" ht="12.75" customHeight="1" thickBot="1">
      <c r="B24" s="1395"/>
      <c r="C24" s="1393"/>
      <c r="D24" s="1357"/>
    </row>
    <row r="25" spans="2:4">
      <c r="B25" s="1366" t="s">
        <v>521</v>
      </c>
      <c r="C25" s="1359">
        <v>325631</v>
      </c>
      <c r="D25" s="1361">
        <v>295131</v>
      </c>
    </row>
    <row r="26" spans="2:4">
      <c r="B26" s="1558"/>
    </row>
  </sheetData>
  <mergeCells count="1">
    <mergeCell ref="B4:B5"/>
  </mergeCells>
  <pageMargins left="0.7" right="0.7" top="0.75" bottom="0.75" header="0.3" footer="0.3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2:E25"/>
  <sheetViews>
    <sheetView showGridLines="0" view="pageBreakPreview" zoomScale="60" zoomScaleNormal="80" workbookViewId="0">
      <selection activeCell="D43" sqref="D43"/>
    </sheetView>
  </sheetViews>
  <sheetFormatPr defaultColWidth="9.109375" defaultRowHeight="13.2"/>
  <cols>
    <col min="1" max="1" width="9.21875" style="1343" customWidth="1"/>
    <col min="2" max="2" width="59.77734375" style="1595" customWidth="1"/>
    <col min="3" max="3" width="5.6640625" style="1595" customWidth="1"/>
    <col min="4" max="4" width="13.77734375" style="1595" customWidth="1"/>
    <col min="5" max="5" width="13.77734375" style="1343" customWidth="1"/>
    <col min="6" max="16384" width="9.109375" style="1343"/>
  </cols>
  <sheetData>
    <row r="2" spans="2:5" ht="15.6">
      <c r="B2" s="1645" t="s">
        <v>594</v>
      </c>
      <c r="C2" s="1645"/>
      <c r="D2" s="1645"/>
      <c r="E2" s="1645"/>
    </row>
    <row r="3" spans="2:5" ht="24.45" customHeight="1">
      <c r="B3" s="1385"/>
      <c r="C3" s="1581"/>
      <c r="D3" s="1345" t="s">
        <v>595</v>
      </c>
      <c r="E3" s="1345" t="s">
        <v>595</v>
      </c>
    </row>
    <row r="4" spans="2:5">
      <c r="B4" s="1385"/>
      <c r="C4" s="1581"/>
      <c r="D4" s="1345" t="s">
        <v>493</v>
      </c>
      <c r="E4" s="1345" t="s">
        <v>493</v>
      </c>
    </row>
    <row r="5" spans="2:5" ht="13.8" thickBot="1">
      <c r="B5" s="1489"/>
      <c r="C5" s="1582"/>
      <c r="D5" s="1490" t="s">
        <v>2</v>
      </c>
      <c r="E5" s="1490" t="s">
        <v>2</v>
      </c>
    </row>
    <row r="6" spans="2:5">
      <c r="B6" s="1348" t="s">
        <v>101</v>
      </c>
      <c r="C6" s="1583"/>
      <c r="D6" s="1584">
        <v>6283</v>
      </c>
      <c r="E6" s="1585">
        <v>5252</v>
      </c>
    </row>
    <row r="7" spans="2:5" ht="13.8" thickBot="1">
      <c r="B7" s="1432" t="s">
        <v>596</v>
      </c>
      <c r="C7" s="1586"/>
      <c r="D7" s="1493">
        <v>-2115</v>
      </c>
      <c r="E7" s="1534">
        <v>-448</v>
      </c>
    </row>
    <row r="8" spans="2:5">
      <c r="B8" s="1358" t="s">
        <v>172</v>
      </c>
      <c r="C8" s="1587"/>
      <c r="D8" s="1494">
        <v>4168</v>
      </c>
      <c r="E8" s="1531">
        <v>4804</v>
      </c>
    </row>
    <row r="9" spans="2:5">
      <c r="B9" s="1491" t="s">
        <v>597</v>
      </c>
      <c r="C9" s="1583"/>
      <c r="D9" s="1492">
        <v>-3253</v>
      </c>
      <c r="E9" s="1532">
        <v>-3257</v>
      </c>
    </row>
    <row r="10" spans="2:5" ht="13.8" thickBot="1">
      <c r="B10" s="1363" t="s">
        <v>4</v>
      </c>
      <c r="C10" s="1586"/>
      <c r="D10" s="1493">
        <v>-10</v>
      </c>
      <c r="E10" s="1534">
        <v>-61</v>
      </c>
    </row>
    <row r="11" spans="2:5">
      <c r="B11" s="1377" t="s">
        <v>0</v>
      </c>
      <c r="C11" s="1583"/>
      <c r="D11" s="1494">
        <v>-3263</v>
      </c>
      <c r="E11" s="1531">
        <v>-3318</v>
      </c>
    </row>
    <row r="12" spans="2:5" ht="13.8" thickBot="1">
      <c r="B12" s="1363" t="s">
        <v>9</v>
      </c>
      <c r="C12" s="1586"/>
      <c r="D12" s="1493">
        <v>8</v>
      </c>
      <c r="E12" s="1534">
        <v>-3</v>
      </c>
    </row>
    <row r="13" spans="2:5">
      <c r="B13" s="1358" t="s">
        <v>102</v>
      </c>
      <c r="C13" s="1587"/>
      <c r="D13" s="1494">
        <v>913</v>
      </c>
      <c r="E13" s="1531">
        <v>1483</v>
      </c>
    </row>
    <row r="14" spans="2:5" ht="13.8" thickBot="1">
      <c r="B14" s="1432" t="s">
        <v>598</v>
      </c>
      <c r="C14" s="1588"/>
      <c r="D14" s="1493">
        <v>-71</v>
      </c>
      <c r="E14" s="1534">
        <v>-248</v>
      </c>
    </row>
    <row r="15" spans="2:5">
      <c r="B15" s="1358" t="s">
        <v>599</v>
      </c>
      <c r="C15" s="1491"/>
      <c r="D15" s="1494">
        <v>842</v>
      </c>
      <c r="E15" s="1531">
        <v>1235</v>
      </c>
    </row>
    <row r="16" spans="2:5">
      <c r="B16" s="1358"/>
      <c r="C16" s="1583"/>
      <c r="D16" s="1531"/>
      <c r="E16" s="1531"/>
    </row>
    <row r="17" spans="2:5" ht="13.8" thickBot="1">
      <c r="B17" s="1574" t="s">
        <v>600</v>
      </c>
      <c r="C17" s="1586"/>
      <c r="D17" s="1589"/>
      <c r="E17" s="1589"/>
    </row>
    <row r="18" spans="2:5">
      <c r="B18" s="1348" t="s">
        <v>601</v>
      </c>
      <c r="C18" s="1590"/>
      <c r="D18" s="1492">
        <v>605</v>
      </c>
      <c r="E18" s="1532">
        <v>1038</v>
      </c>
    </row>
    <row r="19" spans="2:5" ht="13.8" thickBot="1">
      <c r="B19" s="1432" t="s">
        <v>602</v>
      </c>
      <c r="C19" s="1588"/>
      <c r="D19" s="1493">
        <v>221</v>
      </c>
      <c r="E19" s="1534">
        <v>180</v>
      </c>
    </row>
    <row r="20" spans="2:5">
      <c r="B20" s="1377" t="s">
        <v>603</v>
      </c>
      <c r="C20" s="1590"/>
      <c r="D20" s="1494">
        <v>826</v>
      </c>
      <c r="E20" s="1531">
        <v>1218</v>
      </c>
    </row>
    <row r="21" spans="2:5" ht="13.8" thickBot="1">
      <c r="B21" s="1432" t="s">
        <v>604</v>
      </c>
      <c r="C21" s="1586"/>
      <c r="D21" s="1493">
        <v>16</v>
      </c>
      <c r="E21" s="1534">
        <v>17</v>
      </c>
    </row>
    <row r="22" spans="2:5">
      <c r="B22" s="1377" t="s">
        <v>599</v>
      </c>
      <c r="C22" s="1590"/>
      <c r="D22" s="1494">
        <v>842</v>
      </c>
      <c r="E22" s="1531">
        <v>1235</v>
      </c>
    </row>
    <row r="23" spans="2:5">
      <c r="B23" s="1348"/>
      <c r="C23" s="1590"/>
      <c r="D23" s="1522"/>
      <c r="E23" s="1522"/>
    </row>
    <row r="24" spans="2:5" ht="13.8" thickBot="1">
      <c r="B24" s="1591" t="s">
        <v>605</v>
      </c>
      <c r="C24" s="1592"/>
      <c r="D24" s="1593" t="s">
        <v>395</v>
      </c>
      <c r="E24" s="1593" t="s">
        <v>395</v>
      </c>
    </row>
    <row r="25" spans="2:5">
      <c r="B25" s="1348" t="s">
        <v>229</v>
      </c>
      <c r="C25" s="1590"/>
      <c r="D25" s="1423">
        <v>3.5</v>
      </c>
      <c r="E25" s="1594">
        <v>6.1</v>
      </c>
    </row>
  </sheetData>
  <mergeCells count="1">
    <mergeCell ref="B2:E2"/>
  </mergeCells>
  <pageMargins left="0.75" right="0.75" top="1" bottom="1" header="0.5" footer="0.5"/>
  <pageSetup paperSize="9" scale="9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2:E45"/>
  <sheetViews>
    <sheetView showGridLines="0" view="pageBreakPreview" zoomScale="60" zoomScaleNormal="80" workbookViewId="0">
      <selection activeCell="B55" sqref="B55"/>
    </sheetView>
  </sheetViews>
  <sheetFormatPr defaultColWidth="9.109375" defaultRowHeight="13.2"/>
  <cols>
    <col min="1" max="1" width="9.21875" style="1343" customWidth="1"/>
    <col min="2" max="2" width="68" style="1343" bestFit="1" customWidth="1"/>
    <col min="3" max="3" width="9.77734375" style="1343" customWidth="1"/>
    <col min="4" max="5" width="10.6640625" style="1343" customWidth="1"/>
    <col min="6" max="9" width="9.77734375" style="1343" customWidth="1"/>
    <col min="10" max="16384" width="9.109375" style="1343"/>
  </cols>
  <sheetData>
    <row r="2" spans="2:5" ht="15.6">
      <c r="B2" s="1651" t="s">
        <v>606</v>
      </c>
      <c r="C2" s="1651"/>
      <c r="D2" s="1651"/>
      <c r="E2" s="1651"/>
    </row>
    <row r="3" spans="2:5" ht="14.4">
      <c r="B3" s="1596"/>
      <c r="C3" s="1597"/>
      <c r="D3" s="1345" t="s">
        <v>563</v>
      </c>
      <c r="E3" s="1345" t="s">
        <v>563</v>
      </c>
    </row>
    <row r="4" spans="2:5">
      <c r="B4" s="1598"/>
      <c r="C4" s="1599"/>
      <c r="D4" s="1559" t="s">
        <v>493</v>
      </c>
      <c r="E4" s="1559" t="s">
        <v>156</v>
      </c>
    </row>
    <row r="5" spans="2:5" ht="13.8" thickBot="1">
      <c r="B5" s="1600" t="s">
        <v>142</v>
      </c>
      <c r="C5" s="1601"/>
      <c r="D5" s="1602" t="s">
        <v>2</v>
      </c>
      <c r="E5" s="1602" t="s">
        <v>2</v>
      </c>
    </row>
    <row r="6" spans="2:5">
      <c r="B6" s="1391" t="s">
        <v>607</v>
      </c>
      <c r="C6" s="1603"/>
      <c r="D6" s="1492">
        <v>151805</v>
      </c>
      <c r="E6" s="1532">
        <v>150258</v>
      </c>
    </row>
    <row r="7" spans="2:5">
      <c r="B7" s="1443" t="s">
        <v>116</v>
      </c>
      <c r="C7" s="1603"/>
      <c r="D7" s="1492">
        <v>157162</v>
      </c>
      <c r="E7" s="1532">
        <v>83256</v>
      </c>
    </row>
    <row r="8" spans="2:5">
      <c r="B8" s="1391" t="s">
        <v>115</v>
      </c>
      <c r="C8" s="1603"/>
      <c r="D8" s="1492">
        <v>374149</v>
      </c>
      <c r="E8" s="1532">
        <v>339115</v>
      </c>
    </row>
    <row r="9" spans="2:5">
      <c r="B9" s="1391" t="s">
        <v>608</v>
      </c>
      <c r="C9" s="1604"/>
      <c r="D9" s="1492">
        <v>15384</v>
      </c>
      <c r="E9" s="1532">
        <v>3379</v>
      </c>
    </row>
    <row r="10" spans="2:5">
      <c r="B10" s="1391" t="s">
        <v>123</v>
      </c>
      <c r="C10" s="1604"/>
      <c r="D10" s="1492">
        <v>102000</v>
      </c>
      <c r="E10" s="1532">
        <v>114195</v>
      </c>
    </row>
    <row r="11" spans="2:5">
      <c r="B11" s="1391" t="s">
        <v>119</v>
      </c>
      <c r="C11" s="1603"/>
      <c r="D11" s="1492">
        <v>193107</v>
      </c>
      <c r="E11" s="1532">
        <v>133086</v>
      </c>
    </row>
    <row r="12" spans="2:5">
      <c r="B12" s="1391" t="s">
        <v>569</v>
      </c>
      <c r="C12" s="1603"/>
      <c r="D12" s="1492">
        <v>342120</v>
      </c>
      <c r="E12" s="1532">
        <v>229236</v>
      </c>
    </row>
    <row r="13" spans="2:5">
      <c r="B13" s="1391" t="s">
        <v>609</v>
      </c>
      <c r="C13" s="1603"/>
      <c r="D13" s="1492">
        <v>83367</v>
      </c>
      <c r="E13" s="1532">
        <v>65750</v>
      </c>
    </row>
    <row r="14" spans="2:5">
      <c r="B14" s="1391" t="s">
        <v>610</v>
      </c>
      <c r="C14" s="1603"/>
      <c r="D14" s="1492">
        <v>739</v>
      </c>
      <c r="E14" s="1532">
        <v>721</v>
      </c>
    </row>
    <row r="15" spans="2:5">
      <c r="B15" s="1391" t="s">
        <v>504</v>
      </c>
      <c r="C15" s="1603"/>
      <c r="D15" s="1492">
        <v>8209</v>
      </c>
      <c r="E15" s="1532">
        <v>8119</v>
      </c>
    </row>
    <row r="16" spans="2:5">
      <c r="B16" s="1391" t="s">
        <v>611</v>
      </c>
      <c r="C16" s="1603"/>
      <c r="D16" s="1492">
        <v>510</v>
      </c>
      <c r="E16" s="1532">
        <v>412</v>
      </c>
    </row>
    <row r="17" spans="2:5">
      <c r="B17" s="1391" t="s">
        <v>612</v>
      </c>
      <c r="C17" s="1603"/>
      <c r="D17" s="1492">
        <v>2713</v>
      </c>
      <c r="E17" s="1532">
        <v>3290</v>
      </c>
    </row>
    <row r="18" spans="2:5" ht="13.8" thickBot="1">
      <c r="B18" s="1353" t="s">
        <v>120</v>
      </c>
      <c r="C18" s="1605"/>
      <c r="D18" s="1493">
        <v>13031</v>
      </c>
      <c r="E18" s="1534">
        <v>9412</v>
      </c>
    </row>
    <row r="19" spans="2:5">
      <c r="B19" s="1447" t="s">
        <v>10</v>
      </c>
      <c r="C19" s="1606"/>
      <c r="D19" s="1494">
        <v>1444296</v>
      </c>
      <c r="E19" s="1531">
        <v>1140229</v>
      </c>
    </row>
    <row r="20" spans="2:5">
      <c r="B20" s="1447"/>
      <c r="C20" s="1603"/>
      <c r="D20" s="1566"/>
      <c r="E20" s="1521"/>
    </row>
    <row r="21" spans="2:5" ht="13.8" thickBot="1">
      <c r="B21" s="1600" t="s">
        <v>613</v>
      </c>
      <c r="C21" s="1605"/>
      <c r="D21" s="1607"/>
      <c r="E21" s="1608"/>
    </row>
    <row r="22" spans="2:5">
      <c r="B22" s="1391" t="s">
        <v>122</v>
      </c>
      <c r="C22" s="1603"/>
      <c r="D22" s="1492">
        <v>470698</v>
      </c>
      <c r="E22" s="1532">
        <v>415787</v>
      </c>
    </row>
    <row r="23" spans="2:5">
      <c r="B23" s="1391" t="s">
        <v>116</v>
      </c>
      <c r="C23" s="1603"/>
      <c r="D23" s="1492">
        <v>127052</v>
      </c>
      <c r="E23" s="1532">
        <v>67341</v>
      </c>
    </row>
    <row r="24" spans="2:5">
      <c r="B24" s="1391" t="s">
        <v>614</v>
      </c>
      <c r="C24" s="1603"/>
      <c r="D24" s="1492">
        <v>35958</v>
      </c>
      <c r="E24" s="1532">
        <v>14517</v>
      </c>
    </row>
    <row r="25" spans="2:5">
      <c r="B25" s="1391" t="s">
        <v>615</v>
      </c>
      <c r="C25" s="1603"/>
      <c r="D25" s="1492">
        <v>87961</v>
      </c>
      <c r="E25" s="1532">
        <v>76369</v>
      </c>
    </row>
    <row r="26" spans="2:5">
      <c r="B26" s="1391" t="s">
        <v>616</v>
      </c>
      <c r="C26" s="1603"/>
      <c r="D26" s="1492">
        <v>19595</v>
      </c>
      <c r="E26" s="1532">
        <v>18156</v>
      </c>
    </row>
    <row r="27" spans="2:5">
      <c r="B27" s="1391" t="s">
        <v>617</v>
      </c>
      <c r="C27" s="1603"/>
      <c r="D27" s="1492">
        <v>54125</v>
      </c>
      <c r="E27" s="1532">
        <v>36916</v>
      </c>
    </row>
    <row r="28" spans="2:5">
      <c r="B28" s="1391" t="s">
        <v>618</v>
      </c>
      <c r="C28" s="1348"/>
      <c r="D28" s="1492">
        <v>227632</v>
      </c>
      <c r="E28" s="1532">
        <v>204326</v>
      </c>
    </row>
    <row r="29" spans="2:5">
      <c r="B29" s="1391" t="s">
        <v>569</v>
      </c>
      <c r="C29" s="1603"/>
      <c r="D29" s="1492">
        <v>338982</v>
      </c>
      <c r="E29" s="1532">
        <v>229204</v>
      </c>
    </row>
    <row r="30" spans="2:5">
      <c r="B30" s="1391" t="s">
        <v>619</v>
      </c>
      <c r="C30" s="1603"/>
      <c r="D30" s="1492">
        <v>294</v>
      </c>
      <c r="E30" s="1532">
        <v>313</v>
      </c>
    </row>
    <row r="31" spans="2:5">
      <c r="B31" s="1391" t="s">
        <v>620</v>
      </c>
      <c r="C31" s="1603"/>
      <c r="D31" s="1492">
        <v>516</v>
      </c>
      <c r="E31" s="1532">
        <v>23</v>
      </c>
    </row>
    <row r="32" spans="2:5" ht="13.8" thickBot="1">
      <c r="B32" s="1353" t="s">
        <v>621</v>
      </c>
      <c r="C32" s="1605"/>
      <c r="D32" s="1493">
        <v>11883</v>
      </c>
      <c r="E32" s="1534">
        <v>11617</v>
      </c>
    </row>
    <row r="33" spans="2:5">
      <c r="B33" s="1447" t="s">
        <v>622</v>
      </c>
      <c r="C33" s="1606"/>
      <c r="D33" s="1494">
        <v>1374696</v>
      </c>
      <c r="E33" s="1531">
        <v>1074569</v>
      </c>
    </row>
    <row r="34" spans="2:5">
      <c r="B34" s="1391"/>
      <c r="C34" s="1603"/>
      <c r="D34" s="1556"/>
      <c r="E34" s="1532"/>
    </row>
    <row r="35" spans="2:5" ht="13.8" thickBot="1">
      <c r="B35" s="1600" t="s">
        <v>623</v>
      </c>
      <c r="C35" s="1605"/>
      <c r="D35" s="1607"/>
      <c r="E35" s="1608"/>
    </row>
    <row r="36" spans="2:5">
      <c r="B36" s="1391" t="s">
        <v>624</v>
      </c>
      <c r="C36" s="1603"/>
      <c r="D36" s="1492">
        <v>4607</v>
      </c>
      <c r="E36" s="1532">
        <v>4594</v>
      </c>
    </row>
    <row r="37" spans="2:5">
      <c r="B37" s="1443" t="s">
        <v>533</v>
      </c>
      <c r="C37" s="1603"/>
      <c r="D37" s="1492">
        <v>6166</v>
      </c>
      <c r="E37" s="1532">
        <v>4760</v>
      </c>
    </row>
    <row r="38" spans="2:5" ht="13.8" thickBot="1">
      <c r="B38" s="1445" t="s">
        <v>625</v>
      </c>
      <c r="C38" s="1609"/>
      <c r="D38" s="1493">
        <v>46725</v>
      </c>
      <c r="E38" s="1534">
        <v>44204</v>
      </c>
    </row>
    <row r="39" spans="2:5" ht="13.05" customHeight="1">
      <c r="B39" s="1366" t="s">
        <v>626</v>
      </c>
      <c r="C39" s="1603"/>
      <c r="D39" s="1494">
        <v>57498</v>
      </c>
      <c r="E39" s="1531">
        <v>53558</v>
      </c>
    </row>
    <row r="40" spans="2:5" ht="13.8" thickBot="1">
      <c r="B40" s="1445" t="s">
        <v>627</v>
      </c>
      <c r="C40" s="1605"/>
      <c r="D40" s="1493">
        <v>10871</v>
      </c>
      <c r="E40" s="1534">
        <v>10871</v>
      </c>
    </row>
    <row r="41" spans="2:5">
      <c r="B41" s="1366" t="s">
        <v>628</v>
      </c>
      <c r="C41" s="1603"/>
      <c r="D41" s="1494">
        <v>68369</v>
      </c>
      <c r="E41" s="1531">
        <v>64429</v>
      </c>
    </row>
    <row r="42" spans="2:5" ht="13.8" thickBot="1">
      <c r="B42" s="1353" t="s">
        <v>604</v>
      </c>
      <c r="C42" s="1605"/>
      <c r="D42" s="1493">
        <v>1231</v>
      </c>
      <c r="E42" s="1534">
        <v>1231</v>
      </c>
    </row>
    <row r="43" spans="2:5">
      <c r="B43" s="1447" t="s">
        <v>629</v>
      </c>
      <c r="C43" s="1606"/>
      <c r="D43" s="1494">
        <v>69600</v>
      </c>
      <c r="E43" s="1531">
        <v>65660</v>
      </c>
    </row>
    <row r="44" spans="2:5" ht="13.8" thickBot="1">
      <c r="B44" s="1442"/>
      <c r="C44" s="1610"/>
      <c r="D44" s="1611"/>
      <c r="E44" s="1611"/>
    </row>
    <row r="45" spans="2:5">
      <c r="B45" s="1447" t="s">
        <v>630</v>
      </c>
      <c r="C45" s="1606"/>
      <c r="D45" s="1494">
        <v>1444296</v>
      </c>
      <c r="E45" s="1531">
        <v>1140229</v>
      </c>
    </row>
  </sheetData>
  <mergeCells count="1">
    <mergeCell ref="B2:E2"/>
  </mergeCells>
  <pageMargins left="0.75" right="0.75" top="1" bottom="1" header="0.5" footer="0.5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J25"/>
  <sheetViews>
    <sheetView showGridLines="0" view="pageBreakPreview" zoomScale="60" zoomScaleNormal="80" workbookViewId="0">
      <selection activeCell="K16" sqref="K16"/>
    </sheetView>
  </sheetViews>
  <sheetFormatPr defaultColWidth="9.109375" defaultRowHeight="13.2"/>
  <cols>
    <col min="1" max="1" width="9.21875" style="1343" customWidth="1"/>
    <col min="2" max="2" width="40.33203125" style="1343" customWidth="1"/>
    <col min="3" max="3" width="10.6640625" style="1612" customWidth="1"/>
    <col min="4" max="4" width="11.77734375" style="1612" customWidth="1"/>
    <col min="5" max="7" width="10.6640625" style="1612" customWidth="1"/>
    <col min="8" max="8" width="11.77734375" style="1612" customWidth="1"/>
    <col min="9" max="9" width="10.6640625" style="1612" customWidth="1"/>
    <col min="10" max="10" width="9.109375" style="1612"/>
    <col min="11" max="16384" width="9.109375" style="1343"/>
  </cols>
  <sheetData>
    <row r="2" spans="2:9" ht="15.6">
      <c r="B2" s="1645" t="s">
        <v>631</v>
      </c>
      <c r="C2" s="1645"/>
      <c r="D2" s="1645"/>
      <c r="E2" s="1645"/>
      <c r="F2" s="1645"/>
      <c r="G2" s="1645"/>
      <c r="H2" s="1645"/>
      <c r="I2" s="1645"/>
    </row>
    <row r="3" spans="2:9" ht="45.6">
      <c r="B3" s="1613"/>
      <c r="C3" s="1538" t="s">
        <v>624</v>
      </c>
      <c r="D3" s="1538" t="s">
        <v>627</v>
      </c>
      <c r="E3" s="1538" t="s">
        <v>533</v>
      </c>
      <c r="F3" s="1538" t="s">
        <v>632</v>
      </c>
      <c r="G3" s="1538" t="s">
        <v>423</v>
      </c>
      <c r="H3" s="1538" t="s">
        <v>604</v>
      </c>
      <c r="I3" s="1538" t="s">
        <v>629</v>
      </c>
    </row>
    <row r="4" spans="2:9" ht="13.8" thickBot="1">
      <c r="B4" s="1389" t="s">
        <v>405</v>
      </c>
      <c r="C4" s="1347" t="s">
        <v>2</v>
      </c>
      <c r="D4" s="1347" t="s">
        <v>2</v>
      </c>
      <c r="E4" s="1347" t="s">
        <v>2</v>
      </c>
      <c r="F4" s="1347" t="s">
        <v>2</v>
      </c>
      <c r="G4" s="1347" t="s">
        <v>2</v>
      </c>
      <c r="H4" s="1347" t="s">
        <v>2</v>
      </c>
      <c r="I4" s="1347" t="s">
        <v>2</v>
      </c>
    </row>
    <row r="5" spans="2:9">
      <c r="B5" s="1366" t="s">
        <v>633</v>
      </c>
      <c r="C5" s="1614">
        <v>4594</v>
      </c>
      <c r="D5" s="1614">
        <v>10871</v>
      </c>
      <c r="E5" s="1614">
        <v>4760</v>
      </c>
      <c r="F5" s="1614">
        <v>44204</v>
      </c>
      <c r="G5" s="1494">
        <v>64429</v>
      </c>
      <c r="H5" s="1614">
        <v>1231</v>
      </c>
      <c r="I5" s="1494">
        <v>65660</v>
      </c>
    </row>
    <row r="6" spans="2:9">
      <c r="B6" s="1391" t="s">
        <v>599</v>
      </c>
      <c r="C6" s="1556" t="s">
        <v>151</v>
      </c>
      <c r="D6" s="1556">
        <v>221</v>
      </c>
      <c r="E6" s="1556" t="s">
        <v>151</v>
      </c>
      <c r="F6" s="1556">
        <v>605</v>
      </c>
      <c r="G6" s="1492">
        <v>826</v>
      </c>
      <c r="H6" s="1556">
        <v>16</v>
      </c>
      <c r="I6" s="1492">
        <v>842</v>
      </c>
    </row>
    <row r="7" spans="2:9">
      <c r="B7" s="1391" t="s">
        <v>634</v>
      </c>
      <c r="C7" s="1556" t="s">
        <v>151</v>
      </c>
      <c r="D7" s="1556" t="s">
        <v>151</v>
      </c>
      <c r="E7" s="1556" t="s">
        <v>151</v>
      </c>
      <c r="F7" s="1556">
        <v>1990</v>
      </c>
      <c r="G7" s="1492">
        <v>1990</v>
      </c>
      <c r="H7" s="1556" t="s">
        <v>151</v>
      </c>
      <c r="I7" s="1492">
        <v>1990</v>
      </c>
    </row>
    <row r="8" spans="2:9" ht="13.8" thickBot="1">
      <c r="B8" s="1353" t="s">
        <v>409</v>
      </c>
      <c r="C8" s="1557" t="s">
        <v>151</v>
      </c>
      <c r="D8" s="1557" t="s">
        <v>151</v>
      </c>
      <c r="E8" s="1557">
        <v>1407</v>
      </c>
      <c r="F8" s="1557">
        <v>-7</v>
      </c>
      <c r="G8" s="1493">
        <v>1400</v>
      </c>
      <c r="H8" s="1557" t="s">
        <v>151</v>
      </c>
      <c r="I8" s="1493">
        <v>1400</v>
      </c>
    </row>
    <row r="9" spans="2:9">
      <c r="B9" s="1366" t="s">
        <v>635</v>
      </c>
      <c r="C9" s="1614" t="s">
        <v>151</v>
      </c>
      <c r="D9" s="1614">
        <v>221</v>
      </c>
      <c r="E9" s="1614">
        <v>1407</v>
      </c>
      <c r="F9" s="1614">
        <v>2588</v>
      </c>
      <c r="G9" s="1494">
        <v>4216</v>
      </c>
      <c r="H9" s="1614">
        <v>16</v>
      </c>
      <c r="I9" s="1494">
        <v>4232</v>
      </c>
    </row>
    <row r="10" spans="2:9">
      <c r="B10" s="1391" t="s">
        <v>636</v>
      </c>
      <c r="C10" s="1556">
        <v>13</v>
      </c>
      <c r="D10" s="1556" t="s">
        <v>151</v>
      </c>
      <c r="E10" s="1556" t="s">
        <v>151</v>
      </c>
      <c r="F10" s="1556">
        <v>252</v>
      </c>
      <c r="G10" s="1492">
        <v>265</v>
      </c>
      <c r="H10" s="1556" t="s">
        <v>151</v>
      </c>
      <c r="I10" s="1492">
        <v>265</v>
      </c>
    </row>
    <row r="11" spans="2:9">
      <c r="B11" s="1391" t="s">
        <v>637</v>
      </c>
      <c r="C11" s="1556" t="s">
        <v>151</v>
      </c>
      <c r="D11" s="1556">
        <v>-221</v>
      </c>
      <c r="E11" s="1556" t="s">
        <v>151</v>
      </c>
      <c r="F11" s="1556" t="s">
        <v>151</v>
      </c>
      <c r="G11" s="1492">
        <v>-221</v>
      </c>
      <c r="H11" s="1556" t="s">
        <v>151</v>
      </c>
      <c r="I11" s="1492">
        <v>-221</v>
      </c>
    </row>
    <row r="12" spans="2:9">
      <c r="B12" s="1391" t="s">
        <v>638</v>
      </c>
      <c r="C12" s="1556" t="s">
        <v>151</v>
      </c>
      <c r="D12" s="1556" t="s">
        <v>151</v>
      </c>
      <c r="E12" s="1556">
        <v>-1</v>
      </c>
      <c r="F12" s="1556">
        <v>-320</v>
      </c>
      <c r="G12" s="1492">
        <v>-321</v>
      </c>
      <c r="H12" s="1556" t="s">
        <v>151</v>
      </c>
      <c r="I12" s="1492">
        <v>-321</v>
      </c>
    </row>
    <row r="13" spans="2:9">
      <c r="B13" s="1391" t="s">
        <v>639</v>
      </c>
      <c r="C13" s="1556" t="s">
        <v>151</v>
      </c>
      <c r="D13" s="1556" t="s">
        <v>151</v>
      </c>
      <c r="E13" s="1556" t="s">
        <v>151</v>
      </c>
      <c r="F13" s="1556" t="s">
        <v>151</v>
      </c>
      <c r="G13" s="1492" t="s">
        <v>151</v>
      </c>
      <c r="H13" s="1556">
        <v>-16</v>
      </c>
      <c r="I13" s="1492">
        <v>-16</v>
      </c>
    </row>
    <row r="14" spans="2:9" ht="13.8" thickBot="1">
      <c r="B14" s="1353" t="s">
        <v>640</v>
      </c>
      <c r="C14" s="1557" t="s">
        <v>151</v>
      </c>
      <c r="D14" s="1557" t="s">
        <v>151</v>
      </c>
      <c r="E14" s="1557" t="s">
        <v>151</v>
      </c>
      <c r="F14" s="1557">
        <v>1</v>
      </c>
      <c r="G14" s="1493">
        <v>1</v>
      </c>
      <c r="H14" s="1557" t="s">
        <v>151</v>
      </c>
      <c r="I14" s="1493">
        <v>1</v>
      </c>
    </row>
    <row r="15" spans="2:9">
      <c r="B15" s="1366" t="s">
        <v>641</v>
      </c>
      <c r="C15" s="1531">
        <v>4607</v>
      </c>
      <c r="D15" s="1531">
        <v>10871</v>
      </c>
      <c r="E15" s="1531">
        <v>6166</v>
      </c>
      <c r="F15" s="1531">
        <v>46725</v>
      </c>
      <c r="G15" s="1494">
        <v>68369</v>
      </c>
      <c r="H15" s="1531">
        <v>1231</v>
      </c>
      <c r="I15" s="1494">
        <v>69600</v>
      </c>
    </row>
    <row r="16" spans="2:9">
      <c r="B16" s="1391"/>
      <c r="C16" s="1556"/>
      <c r="D16" s="1556"/>
      <c r="E16" s="1556"/>
      <c r="F16" s="1556"/>
      <c r="G16" s="1556"/>
      <c r="H16" s="1556"/>
      <c r="I16" s="1556"/>
    </row>
    <row r="17" spans="2:9">
      <c r="H17" s="1487" t="s">
        <v>563</v>
      </c>
      <c r="I17" s="1487" t="s">
        <v>563</v>
      </c>
    </row>
    <row r="18" spans="2:9">
      <c r="H18" s="1487" t="s">
        <v>493</v>
      </c>
      <c r="I18" s="1487" t="s">
        <v>156</v>
      </c>
    </row>
    <row r="19" spans="2:9" ht="13.8" thickBot="1">
      <c r="B19" s="1574" t="s">
        <v>533</v>
      </c>
      <c r="C19" s="1574"/>
      <c r="D19" s="1574"/>
      <c r="E19" s="1574"/>
      <c r="F19" s="1574"/>
      <c r="G19" s="1574"/>
      <c r="H19" s="1490" t="s">
        <v>2</v>
      </c>
      <c r="I19" s="1490" t="s">
        <v>2</v>
      </c>
    </row>
    <row r="20" spans="2:9">
      <c r="B20" s="1491" t="s">
        <v>532</v>
      </c>
      <c r="C20" s="1491"/>
      <c r="D20" s="1491"/>
      <c r="E20" s="1491"/>
      <c r="F20" s="1491"/>
      <c r="G20" s="1491"/>
      <c r="H20" s="1492">
        <v>4341</v>
      </c>
      <c r="I20" s="1532">
        <v>3344</v>
      </c>
    </row>
    <row r="21" spans="2:9">
      <c r="B21" s="1491" t="s">
        <v>531</v>
      </c>
      <c r="C21" s="1491"/>
      <c r="D21" s="1491"/>
      <c r="E21" s="1491"/>
      <c r="F21" s="1491"/>
      <c r="G21" s="1491"/>
      <c r="H21" s="1492">
        <v>-964</v>
      </c>
      <c r="I21" s="1532">
        <v>-187</v>
      </c>
    </row>
    <row r="22" spans="2:9">
      <c r="B22" s="1491" t="s">
        <v>642</v>
      </c>
      <c r="C22" s="1491"/>
      <c r="D22" s="1491"/>
      <c r="E22" s="1491"/>
      <c r="F22" s="1491"/>
      <c r="G22" s="1491"/>
      <c r="H22" s="1492">
        <v>1709</v>
      </c>
      <c r="I22" s="1532">
        <v>1002</v>
      </c>
    </row>
    <row r="23" spans="2:9">
      <c r="B23" s="1491" t="s">
        <v>643</v>
      </c>
      <c r="C23" s="1491"/>
      <c r="D23" s="1491"/>
      <c r="E23" s="1491"/>
      <c r="F23" s="1491"/>
      <c r="G23" s="1491"/>
      <c r="H23" s="1492">
        <v>107</v>
      </c>
      <c r="I23" s="1532">
        <v>-373</v>
      </c>
    </row>
    <row r="24" spans="2:9" ht="13.8" thickBot="1">
      <c r="B24" s="1363" t="s">
        <v>644</v>
      </c>
      <c r="C24" s="1363"/>
      <c r="D24" s="1363"/>
      <c r="E24" s="1363"/>
      <c r="F24" s="1363"/>
      <c r="G24" s="1363"/>
      <c r="H24" s="1493">
        <v>973</v>
      </c>
      <c r="I24" s="1534">
        <v>974</v>
      </c>
    </row>
    <row r="25" spans="2:9">
      <c r="B25" s="1358" t="s">
        <v>423</v>
      </c>
      <c r="H25" s="1494">
        <v>6166</v>
      </c>
      <c r="I25" s="1531">
        <v>4760</v>
      </c>
    </row>
  </sheetData>
  <mergeCells count="1">
    <mergeCell ref="B2:I2"/>
  </mergeCells>
  <pageMargins left="0.75" right="0.75" top="1" bottom="1" header="0.5" footer="0.5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F17"/>
  <sheetViews>
    <sheetView showGridLines="0" view="pageBreakPreview" zoomScale="115" zoomScaleNormal="100" zoomScaleSheetLayoutView="115" workbookViewId="0">
      <selection activeCell="B26" sqref="B26"/>
    </sheetView>
  </sheetViews>
  <sheetFormatPr defaultColWidth="9" defaultRowHeight="13.2"/>
  <cols>
    <col min="1" max="1" width="33" style="82" customWidth="1"/>
    <col min="2" max="2" width="11" style="82" customWidth="1"/>
    <col min="3" max="3" width="0.77734375" style="82" customWidth="1"/>
    <col min="4" max="4" width="14.77734375" style="82" customWidth="1"/>
    <col min="5" max="5" width="0.77734375" style="82" customWidth="1"/>
    <col min="6" max="6" width="12.21875" style="82" customWidth="1"/>
    <col min="7" max="16384" width="9" style="82"/>
  </cols>
  <sheetData>
    <row r="1" spans="1:6" ht="15.6">
      <c r="A1" s="165" t="s">
        <v>42</v>
      </c>
    </row>
    <row r="2" spans="1:6" ht="75" customHeight="1">
      <c r="A2" s="283"/>
      <c r="B2" s="71" t="s">
        <v>144</v>
      </c>
      <c r="C2" s="71"/>
      <c r="D2" s="71" t="s">
        <v>145</v>
      </c>
      <c r="E2" s="71"/>
      <c r="F2" s="71" t="s">
        <v>146</v>
      </c>
    </row>
    <row r="3" spans="1:6" ht="11.25" customHeight="1">
      <c r="A3" s="471" t="s">
        <v>342</v>
      </c>
      <c r="B3" s="701" t="s">
        <v>25</v>
      </c>
      <c r="C3" s="702"/>
      <c r="D3" s="701" t="s">
        <v>263</v>
      </c>
      <c r="E3" s="703"/>
      <c r="F3" s="701" t="s">
        <v>32</v>
      </c>
    </row>
    <row r="4" spans="1:6" ht="11.25" customHeight="1">
      <c r="A4" s="549" t="s">
        <v>343</v>
      </c>
      <c r="B4" s="593">
        <v>174.99999999999972</v>
      </c>
      <c r="C4" s="673"/>
      <c r="D4" s="1327">
        <v>10525.026895348437</v>
      </c>
      <c r="E4" s="673"/>
      <c r="F4" s="1328">
        <v>6.6999999999999993</v>
      </c>
    </row>
    <row r="5" spans="1:6" ht="11.25" customHeight="1">
      <c r="A5" s="507" t="s">
        <v>344</v>
      </c>
      <c r="B5" s="594">
        <v>819.99999999999841</v>
      </c>
      <c r="C5" s="626"/>
      <c r="D5" s="1329">
        <v>27184.286737211063</v>
      </c>
      <c r="E5" s="626"/>
      <c r="F5" s="1330">
        <v>12.1</v>
      </c>
    </row>
    <row r="6" spans="1:6" ht="11.25" customHeight="1">
      <c r="A6" s="550" t="s">
        <v>345</v>
      </c>
      <c r="B6" s="1203">
        <v>-290.99999999999977</v>
      </c>
      <c r="C6" s="626"/>
      <c r="D6" s="1331">
        <v>5147.7971580542098</v>
      </c>
      <c r="E6" s="626"/>
      <c r="F6" s="1332">
        <v>-22.599999999999998</v>
      </c>
    </row>
    <row r="7" spans="1:6" ht="11.25" customHeight="1">
      <c r="A7" s="549" t="s">
        <v>346</v>
      </c>
      <c r="B7" s="593">
        <v>528.99999999999829</v>
      </c>
      <c r="C7" s="674"/>
      <c r="D7" s="1327">
        <v>32332.083895265274</v>
      </c>
      <c r="E7" s="674"/>
      <c r="F7" s="1328">
        <v>6.5</v>
      </c>
    </row>
    <row r="8" spans="1:6" ht="11.25" customHeight="1">
      <c r="A8" s="507" t="s">
        <v>347</v>
      </c>
      <c r="B8" s="594">
        <v>-98.9999999999972</v>
      </c>
      <c r="C8" s="674"/>
      <c r="D8" s="1329">
        <v>4237.5153545494804</v>
      </c>
      <c r="E8" s="674"/>
      <c r="F8" s="1330" t="s">
        <v>348</v>
      </c>
    </row>
    <row r="9" spans="1:6" ht="11.25" customHeight="1">
      <c r="A9" s="551" t="s">
        <v>349</v>
      </c>
      <c r="B9" s="1205">
        <v>605.00000000000045</v>
      </c>
      <c r="C9" s="585"/>
      <c r="D9" s="1333">
        <v>46994.626145163187</v>
      </c>
      <c r="E9" s="585"/>
      <c r="F9" s="1334">
        <v>5.0999999999999996</v>
      </c>
    </row>
    <row r="10" spans="1:6" ht="11.25" customHeight="1">
      <c r="A10" s="514"/>
      <c r="B10" s="674"/>
      <c r="C10" s="674"/>
      <c r="D10" s="674"/>
      <c r="E10" s="674"/>
      <c r="F10" s="674"/>
    </row>
    <row r="11" spans="1:6" ht="11.25" customHeight="1">
      <c r="A11" s="471" t="s">
        <v>350</v>
      </c>
      <c r="B11" s="675"/>
      <c r="C11" s="673"/>
      <c r="D11" s="675"/>
      <c r="E11" s="673"/>
      <c r="F11" s="675"/>
    </row>
    <row r="12" spans="1:6" ht="11.25" customHeight="1">
      <c r="A12" s="490" t="s">
        <v>343</v>
      </c>
      <c r="B12" s="625">
        <v>422</v>
      </c>
      <c r="C12" s="673"/>
      <c r="D12" s="676">
        <v>10400</v>
      </c>
      <c r="E12" s="673"/>
      <c r="F12" s="677">
        <v>16.3</v>
      </c>
    </row>
    <row r="13" spans="1:6" ht="11.25" customHeight="1">
      <c r="A13" s="507" t="s">
        <v>344</v>
      </c>
      <c r="B13" s="626">
        <v>582</v>
      </c>
      <c r="C13" s="626"/>
      <c r="D13" s="678">
        <v>25100</v>
      </c>
      <c r="E13" s="626"/>
      <c r="F13" s="679">
        <v>9.3000000000000007</v>
      </c>
    </row>
    <row r="14" spans="1:6" ht="11.25" customHeight="1">
      <c r="A14" s="550" t="s">
        <v>345</v>
      </c>
      <c r="B14" s="680">
        <v>206</v>
      </c>
      <c r="C14" s="626"/>
      <c r="D14" s="681">
        <v>5400</v>
      </c>
      <c r="E14" s="626"/>
      <c r="F14" s="682">
        <v>15.4</v>
      </c>
    </row>
    <row r="15" spans="1:6" ht="11.25" customHeight="1">
      <c r="A15" s="549" t="s">
        <v>346</v>
      </c>
      <c r="B15" s="683">
        <v>788</v>
      </c>
      <c r="C15" s="674"/>
      <c r="D15" s="684">
        <v>30500</v>
      </c>
      <c r="E15" s="674"/>
      <c r="F15" s="685">
        <v>10.4</v>
      </c>
    </row>
    <row r="16" spans="1:6" ht="11.25" customHeight="1">
      <c r="A16" s="550" t="s">
        <v>347</v>
      </c>
      <c r="B16" s="686">
        <v>-172</v>
      </c>
      <c r="C16" s="674"/>
      <c r="D16" s="687">
        <v>4300</v>
      </c>
      <c r="E16" s="674"/>
      <c r="F16" s="688" t="s">
        <v>348</v>
      </c>
    </row>
    <row r="17" spans="1:6" ht="11.25" customHeight="1">
      <c r="A17" s="551" t="s">
        <v>349</v>
      </c>
      <c r="B17" s="689">
        <v>1038</v>
      </c>
      <c r="C17" s="585"/>
      <c r="D17" s="690">
        <v>45200</v>
      </c>
      <c r="E17" s="585"/>
      <c r="F17" s="691">
        <v>9.1999999999999993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F0"/>
    <pageSetUpPr fitToPage="1"/>
  </sheetPr>
  <dimension ref="A1:AO35"/>
  <sheetViews>
    <sheetView workbookViewId="0">
      <selection activeCell="A21" sqref="A21"/>
    </sheetView>
  </sheetViews>
  <sheetFormatPr defaultColWidth="9" defaultRowHeight="13.2"/>
  <cols>
    <col min="1" max="1" width="35.77734375" style="82" customWidth="1"/>
    <col min="2" max="7" width="10" style="82" customWidth="1"/>
    <col min="8" max="8" width="1.21875" style="82" customWidth="1"/>
    <col min="9" max="9" width="6.77734375" style="82" customWidth="1"/>
    <col min="10" max="10" width="9.77734375" style="82" customWidth="1"/>
    <col min="11" max="11" width="6.21875" style="82" customWidth="1"/>
    <col min="12" max="12" width="6.77734375" style="82" customWidth="1"/>
    <col min="13" max="13" width="3.77734375" style="82" customWidth="1"/>
    <col min="14" max="14" width="5.77734375" style="82" customWidth="1"/>
    <col min="15" max="17" width="11.21875" style="82" customWidth="1"/>
    <col min="18" max="20" width="11" style="82" customWidth="1"/>
    <col min="21" max="21" width="18" style="82" bestFit="1" customWidth="1"/>
    <col min="22" max="22" width="9.77734375" style="82" bestFit="1" customWidth="1"/>
    <col min="23" max="23" width="12.77734375" style="82" bestFit="1" customWidth="1"/>
    <col min="24" max="24" width="3" style="82" customWidth="1"/>
    <col min="25" max="30" width="13.6640625" style="82" customWidth="1"/>
    <col min="31" max="31" width="2.77734375" style="82" customWidth="1"/>
    <col min="32" max="32" width="11" style="82" hidden="1" customWidth="1"/>
    <col min="33" max="33" width="18" style="82" hidden="1" customWidth="1"/>
    <col min="34" max="34" width="9.77734375" style="82" hidden="1" customWidth="1"/>
    <col min="35" max="35" width="12.77734375" style="82" hidden="1" customWidth="1"/>
    <col min="36" max="36" width="3" style="82" hidden="1" customWidth="1"/>
    <col min="37" max="40" width="13.6640625" style="82" hidden="1" customWidth="1"/>
    <col min="41" max="41" width="2.77734375" style="82" customWidth="1"/>
    <col min="42" max="16384" width="9" style="82"/>
  </cols>
  <sheetData>
    <row r="1" spans="1:41" ht="18.75" customHeight="1">
      <c r="A1" s="1652" t="s">
        <v>63</v>
      </c>
      <c r="B1" s="1652" t="s">
        <v>24</v>
      </c>
      <c r="C1" s="1652"/>
      <c r="D1" s="1652"/>
      <c r="E1" s="1652" t="s">
        <v>24</v>
      </c>
      <c r="F1" s="1652" t="s">
        <v>24</v>
      </c>
      <c r="G1" s="1652" t="s">
        <v>24</v>
      </c>
      <c r="H1" s="1652" t="s">
        <v>24</v>
      </c>
      <c r="I1" s="1652" t="s">
        <v>24</v>
      </c>
      <c r="J1" s="1652" t="s">
        <v>24</v>
      </c>
      <c r="K1" s="1652" t="s">
        <v>24</v>
      </c>
      <c r="L1" s="1652" t="s">
        <v>24</v>
      </c>
      <c r="N1" s="83"/>
      <c r="O1" s="83"/>
      <c r="P1" s="83"/>
      <c r="Q1" s="83"/>
      <c r="R1" s="84"/>
      <c r="S1" s="84"/>
      <c r="T1" s="84"/>
      <c r="U1" s="84"/>
      <c r="V1" s="84"/>
      <c r="W1" s="84"/>
      <c r="X1" s="83"/>
      <c r="Y1" s="83"/>
      <c r="Z1" s="83"/>
      <c r="AA1" s="83"/>
      <c r="AB1" s="83"/>
      <c r="AC1" s="83"/>
      <c r="AD1" s="83"/>
      <c r="AE1" s="83"/>
      <c r="AF1" s="84"/>
      <c r="AG1" s="84"/>
      <c r="AH1" s="84"/>
      <c r="AI1" s="84"/>
      <c r="AJ1" s="83"/>
      <c r="AK1" s="83"/>
      <c r="AL1" s="83"/>
      <c r="AM1" s="83"/>
      <c r="AN1" s="83"/>
      <c r="AO1" s="83"/>
    </row>
    <row r="2" spans="1:41" ht="9" customHeight="1">
      <c r="A2" s="153"/>
      <c r="B2" s="215"/>
      <c r="C2" s="215"/>
      <c r="D2" s="215"/>
      <c r="E2" s="215"/>
      <c r="F2" s="215"/>
      <c r="G2" s="215"/>
      <c r="H2" s="215"/>
      <c r="I2" s="733" t="s">
        <v>170</v>
      </c>
      <c r="J2" s="215"/>
      <c r="K2" s="215"/>
      <c r="L2" s="215"/>
      <c r="N2" s="83"/>
      <c r="O2" s="83"/>
      <c r="P2" s="83"/>
      <c r="Q2" s="83"/>
      <c r="R2" s="84"/>
      <c r="S2" s="84"/>
      <c r="T2" s="84"/>
      <c r="U2" s="84"/>
      <c r="V2" s="84"/>
      <c r="W2" s="84"/>
      <c r="X2" s="83"/>
      <c r="Y2" s="83"/>
      <c r="Z2" s="83"/>
      <c r="AA2" s="83"/>
      <c r="AB2" s="83"/>
      <c r="AC2" s="83"/>
      <c r="AD2" s="83"/>
      <c r="AE2" s="83"/>
      <c r="AF2" s="84"/>
      <c r="AG2" s="84"/>
      <c r="AH2" s="84"/>
      <c r="AI2" s="84"/>
      <c r="AJ2" s="83"/>
      <c r="AK2" s="83"/>
      <c r="AL2" s="83"/>
      <c r="AM2" s="83"/>
      <c r="AN2" s="83"/>
      <c r="AO2" s="83"/>
    </row>
    <row r="3" spans="1:41" ht="15.75" customHeight="1">
      <c r="A3" s="259"/>
      <c r="B3" s="1653" t="s">
        <v>160</v>
      </c>
      <c r="C3" s="1653" t="s">
        <v>24</v>
      </c>
      <c r="D3" s="1653" t="s">
        <v>24</v>
      </c>
      <c r="E3" s="1653" t="s">
        <v>24</v>
      </c>
      <c r="F3" s="1653" t="s">
        <v>24</v>
      </c>
      <c r="G3" s="1653" t="s">
        <v>24</v>
      </c>
      <c r="H3" s="215"/>
      <c r="I3" s="1653" t="s">
        <v>169</v>
      </c>
      <c r="J3" s="1653"/>
      <c r="K3" s="1653"/>
      <c r="L3" s="1653"/>
      <c r="N3" s="83"/>
      <c r="O3" s="83"/>
      <c r="P3" s="83"/>
      <c r="Q3" s="83"/>
      <c r="R3" s="84"/>
      <c r="S3" s="84"/>
      <c r="T3" s="84"/>
      <c r="U3" s="84"/>
      <c r="V3" s="84"/>
      <c r="W3" s="84"/>
      <c r="X3" s="120"/>
      <c r="Y3" s="120"/>
      <c r="Z3" s="120"/>
      <c r="AA3" s="120"/>
      <c r="AB3" s="120"/>
      <c r="AC3" s="120"/>
      <c r="AD3" s="120"/>
      <c r="AE3" s="120"/>
      <c r="AF3" s="84"/>
      <c r="AG3" s="84"/>
      <c r="AH3" s="84"/>
      <c r="AI3" s="84"/>
      <c r="AJ3" s="120"/>
      <c r="AK3" s="120"/>
      <c r="AL3" s="120"/>
      <c r="AM3" s="120"/>
      <c r="AN3" s="120"/>
      <c r="AO3" s="120"/>
    </row>
    <row r="4" spans="1:41" ht="48.75" customHeight="1">
      <c r="A4" s="108"/>
      <c r="B4" s="216" t="s">
        <v>81</v>
      </c>
      <c r="C4" s="216" t="s">
        <v>82</v>
      </c>
      <c r="D4" s="216" t="s">
        <v>83</v>
      </c>
      <c r="E4" s="216" t="s">
        <v>84</v>
      </c>
      <c r="F4" s="216" t="s">
        <v>85</v>
      </c>
      <c r="G4" s="216" t="s">
        <v>86</v>
      </c>
      <c r="H4" s="88"/>
      <c r="I4" s="216"/>
      <c r="J4" s="216"/>
      <c r="K4" s="216"/>
      <c r="L4" s="216"/>
      <c r="N4" s="83"/>
      <c r="O4" s="84" t="s">
        <v>66</v>
      </c>
      <c r="P4" s="84" t="s">
        <v>20</v>
      </c>
      <c r="Q4" s="83"/>
      <c r="R4" s="84" t="s">
        <v>67</v>
      </c>
      <c r="S4" s="84"/>
      <c r="T4" s="84"/>
      <c r="U4" s="84"/>
      <c r="V4" s="84"/>
      <c r="W4" s="84"/>
      <c r="X4" s="121"/>
      <c r="Y4" s="121"/>
      <c r="Z4" s="121"/>
      <c r="AA4" s="121"/>
      <c r="AB4" s="121"/>
      <c r="AC4" s="121"/>
      <c r="AD4" s="121"/>
      <c r="AE4" s="121"/>
      <c r="AF4" s="84" t="s">
        <v>67</v>
      </c>
      <c r="AG4" s="84"/>
      <c r="AH4" s="84"/>
      <c r="AI4" s="84"/>
      <c r="AJ4" s="121"/>
      <c r="AK4" s="121"/>
      <c r="AL4" s="121"/>
      <c r="AM4" s="121"/>
      <c r="AN4" s="121"/>
      <c r="AO4" s="121"/>
    </row>
    <row r="5" spans="1:41" ht="11.25" customHeight="1">
      <c r="A5" s="501" t="s">
        <v>154</v>
      </c>
      <c r="B5" s="478" t="s">
        <v>2</v>
      </c>
      <c r="C5" s="478" t="s">
        <v>2</v>
      </c>
      <c r="D5" s="478" t="s">
        <v>2</v>
      </c>
      <c r="E5" s="478" t="s">
        <v>2</v>
      </c>
      <c r="F5" s="478" t="s">
        <v>2</v>
      </c>
      <c r="G5" s="478" t="s">
        <v>2</v>
      </c>
      <c r="H5" s="97"/>
      <c r="I5" s="131"/>
      <c r="J5" s="131"/>
      <c r="K5" s="131"/>
      <c r="L5" s="131"/>
      <c r="N5" s="83"/>
      <c r="O5" s="84"/>
      <c r="P5" s="84"/>
      <c r="Q5" s="83"/>
      <c r="R5" s="118" t="s">
        <v>64</v>
      </c>
      <c r="S5" s="118" t="s">
        <v>68</v>
      </c>
      <c r="T5" s="118" t="s">
        <v>69</v>
      </c>
      <c r="U5" s="118" t="s">
        <v>65</v>
      </c>
      <c r="V5" s="118" t="s">
        <v>31</v>
      </c>
      <c r="W5" s="118" t="s">
        <v>34</v>
      </c>
      <c r="X5" s="83"/>
      <c r="Y5" s="83"/>
      <c r="Z5" s="83"/>
      <c r="AA5" s="83"/>
      <c r="AB5" s="83"/>
      <c r="AC5" s="83"/>
      <c r="AD5" s="83"/>
      <c r="AE5" s="83"/>
      <c r="AF5" s="118" t="s">
        <v>64</v>
      </c>
      <c r="AG5" s="118" t="s">
        <v>65</v>
      </c>
      <c r="AH5" s="118" t="s">
        <v>31</v>
      </c>
      <c r="AI5" s="118" t="s">
        <v>34</v>
      </c>
      <c r="AJ5" s="83"/>
      <c r="AK5" s="83"/>
      <c r="AL5" s="83"/>
      <c r="AM5" s="83"/>
      <c r="AN5" s="83"/>
      <c r="AO5" s="83"/>
    </row>
    <row r="6" spans="1:41" ht="12.75" customHeight="1">
      <c r="A6" s="515" t="s">
        <v>5</v>
      </c>
      <c r="B6" s="516">
        <v>-5619.0000000000009</v>
      </c>
      <c r="C6" s="516">
        <v>-7147.0000000000009</v>
      </c>
      <c r="D6" s="516">
        <v>-2306</v>
      </c>
      <c r="E6" s="516">
        <v>-9453</v>
      </c>
      <c r="F6" s="762">
        <v>-361.99999999999989</v>
      </c>
      <c r="G6" s="762">
        <v>-15434.000000000004</v>
      </c>
      <c r="H6" s="110"/>
      <c r="I6" s="99"/>
      <c r="J6" s="99"/>
      <c r="K6" s="99"/>
      <c r="L6" s="98"/>
      <c r="N6" s="84"/>
      <c r="O6" s="32">
        <f>ROUND(C6,0)+ROUND(D6,0)-ROUND(E6,0)</f>
        <v>0</v>
      </c>
      <c r="P6" s="32">
        <f>G6-F6-E6-B6</f>
        <v>0</v>
      </c>
      <c r="Q6" s="84"/>
      <c r="R6" s="32">
        <f>+ROUND(B6,0)-ROUND('Barclays UK YTD'!C14,0)</f>
        <v>0</v>
      </c>
      <c r="S6" s="32">
        <f>ROUND(C6,0)-ROUND('Barclays International YTD'!C69,0)</f>
        <v>0</v>
      </c>
      <c r="T6" s="32">
        <f>ROUND(D6,0)-ROUND('Barclays International YTD'!C109,0)</f>
        <v>0</v>
      </c>
      <c r="U6" s="32">
        <f>+ROUND(E6,0)-ROUND('Barclays International YTD'!C15,0)</f>
        <v>0</v>
      </c>
      <c r="V6" s="32">
        <f>+ROUND(F6,0)-ROUND('Head Office YTD'!C15,0)</f>
        <v>0</v>
      </c>
      <c r="W6" s="32">
        <f>+ROUND(G6,0)-ROUND('Group PH'!C9,0)</f>
        <v>-12171</v>
      </c>
      <c r="X6" s="83"/>
      <c r="Y6" s="83"/>
      <c r="Z6" s="83"/>
      <c r="AA6" s="83"/>
      <c r="AB6" s="83"/>
      <c r="AC6" s="83"/>
      <c r="AD6" s="83"/>
      <c r="AE6" s="83"/>
      <c r="AF6" s="32">
        <v>4848</v>
      </c>
      <c r="AG6" s="32">
        <v>9855</v>
      </c>
      <c r="AH6" s="32">
        <v>469</v>
      </c>
      <c r="AI6" s="32">
        <v>15456</v>
      </c>
      <c r="AJ6" s="83"/>
      <c r="AK6" s="83"/>
      <c r="AL6" s="83"/>
      <c r="AM6" s="83"/>
      <c r="AN6" s="83"/>
      <c r="AO6" s="83"/>
    </row>
    <row r="7" spans="1:41" ht="11.25" customHeight="1">
      <c r="A7" s="518" t="s">
        <v>100</v>
      </c>
      <c r="B7" s="519">
        <v>1582.30552498</v>
      </c>
      <c r="C7" s="760">
        <v>109.36276639836269</v>
      </c>
      <c r="D7" s="519">
        <v>7.4087846900000001</v>
      </c>
      <c r="E7" s="519">
        <v>115.77155108836268</v>
      </c>
      <c r="F7" s="519">
        <v>151.3943382021906</v>
      </c>
      <c r="G7" s="520">
        <v>1849.4714142705532</v>
      </c>
      <c r="H7" s="110"/>
      <c r="I7" s="101"/>
      <c r="J7" s="101"/>
      <c r="K7" s="101"/>
      <c r="L7" s="100"/>
      <c r="N7" s="84"/>
      <c r="O7" s="32">
        <f>ROUND(C7,0)+ROUND(D7,0)-ROUND(E7,0)</f>
        <v>0</v>
      </c>
      <c r="P7" s="32">
        <f>G7-F7-E7-B7</f>
        <v>0</v>
      </c>
      <c r="Q7" s="84"/>
      <c r="R7" s="32">
        <f>ROUND(B7,0)+ROUND('Barclays UK YTD'!C13,0)</f>
        <v>0</v>
      </c>
      <c r="S7" s="32">
        <f>ROUND(C7,0)+ROUND('Barclays International YTD'!C68,)</f>
        <v>0</v>
      </c>
      <c r="T7" s="32">
        <f>ROUND(D7,0)+ROUND('Barclays International YTD'!C108,0)</f>
        <v>0</v>
      </c>
      <c r="U7" s="32">
        <f>ROUND(E7,0)+ROUND('Barclays International YTD'!C14,0)</f>
        <v>0</v>
      </c>
      <c r="V7" s="32">
        <f>ROUND(F7,0)+ROUND('Head Office YTD'!C14,0)</f>
        <v>0</v>
      </c>
      <c r="W7" s="32">
        <f>ROUND(G7,0)+ROUND('Group PH'!C8,0)</f>
        <v>1839</v>
      </c>
      <c r="X7" s="83"/>
      <c r="Y7" s="84" t="s">
        <v>37</v>
      </c>
      <c r="Z7" s="84"/>
      <c r="AA7" s="84"/>
      <c r="AB7" s="83"/>
      <c r="AC7" s="83"/>
      <c r="AD7" s="83"/>
      <c r="AE7" s="83"/>
      <c r="AF7" s="32">
        <v>-59</v>
      </c>
      <c r="AG7" s="32">
        <v>-265</v>
      </c>
      <c r="AH7" s="32">
        <v>-151</v>
      </c>
      <c r="AI7" s="32">
        <v>-365</v>
      </c>
      <c r="AJ7" s="83"/>
      <c r="AK7" s="84" t="s">
        <v>37</v>
      </c>
      <c r="AL7" s="83"/>
      <c r="AM7" s="83"/>
      <c r="AN7" s="83"/>
      <c r="AO7" s="83"/>
    </row>
    <row r="8" spans="1:41">
      <c r="A8" s="521" t="s">
        <v>0</v>
      </c>
      <c r="B8" s="522">
        <v>-4036.6944750200009</v>
      </c>
      <c r="C8" s="761">
        <v>-7037.6372336016375</v>
      </c>
      <c r="D8" s="522">
        <v>-2298.5912153099998</v>
      </c>
      <c r="E8" s="522">
        <v>-9337.2284489116355</v>
      </c>
      <c r="F8" s="761">
        <v>-210.60566179780926</v>
      </c>
      <c r="G8" s="761">
        <v>-13584.528585729449</v>
      </c>
      <c r="H8" s="111"/>
      <c r="I8" s="103"/>
      <c r="J8" s="103"/>
      <c r="K8" s="103"/>
      <c r="L8" s="102"/>
      <c r="N8" s="84"/>
      <c r="O8" s="32">
        <f>ROUND(C8,0)+ROUND(D8,0)-ROUND(E8,0)</f>
        <v>0</v>
      </c>
      <c r="P8" s="32">
        <f>ROUND(G8,0)-ROUND(F8,0)-ROUND(E8,0)-ROUND(B8,0)</f>
        <v>0</v>
      </c>
      <c r="Q8" s="84"/>
      <c r="R8" s="32">
        <f>+ROUND(B8,0)-ROUND('Barclays UK YTD'!C10,0)-ROUND('Barclays UK YTD'!C11,0)</f>
        <v>0</v>
      </c>
      <c r="S8" s="32">
        <f>ROUND(C8,0)-ROUND('Barclays International YTD'!C65,0)-ROUND('Barclays International YTD'!C66,0)</f>
        <v>0</v>
      </c>
      <c r="T8" s="32">
        <f>ROUND(D8,0)-ROUND('Barclays International YTD'!C105,0)-ROUND('Barclays International YTD'!C106,0)</f>
        <v>0</v>
      </c>
      <c r="U8" s="32">
        <f>+ROUND(E8,0)-ROUND('Barclays International YTD'!C15,0)+ROUND('Barclays International YTD'!C14,0)</f>
        <v>0</v>
      </c>
      <c r="V8" s="32">
        <f>+ROUND(F8,0)-ROUND('Head Office YTD'!C10,0)-ROUND('Head Office YTD'!C11,0)</f>
        <v>0</v>
      </c>
      <c r="W8" s="32" t="e">
        <f>+ROUND(G8,0)-ROUND('Group PH'!C7,0)-ROUND('Group PH'!#REF!,0)</f>
        <v>#REF!</v>
      </c>
      <c r="X8" s="83"/>
      <c r="Y8" s="32">
        <f>+ROUND(B6,0)+ROUND(B7,0)-ROUND(B8,0)</f>
        <v>0</v>
      </c>
      <c r="Z8" s="32">
        <f t="shared" ref="Z8:AD8" si="0">+ROUND(C6,0)+ROUND(C7,0)-ROUND(C8,0)</f>
        <v>0</v>
      </c>
      <c r="AA8" s="32">
        <f>+ROUND(D6,0)+ROUND(D7,0)-ROUND(D8,0)</f>
        <v>0</v>
      </c>
      <c r="AB8" s="32">
        <f>+ROUND(E6,0)+ROUND(E7,0)-ROUND(E8,0)</f>
        <v>0</v>
      </c>
      <c r="AC8" s="32">
        <f t="shared" si="0"/>
        <v>0</v>
      </c>
      <c r="AD8" s="32">
        <f t="shared" si="0"/>
        <v>0</v>
      </c>
      <c r="AE8" s="83"/>
      <c r="AF8" s="32">
        <v>4030</v>
      </c>
      <c r="AG8" s="32">
        <v>9321</v>
      </c>
      <c r="AH8" s="32">
        <v>277</v>
      </c>
      <c r="AI8" s="32">
        <v>13884</v>
      </c>
      <c r="AJ8" s="83"/>
      <c r="AK8" s="32">
        <f>+ROUND(I6,0)+ROUND(I7,0)-ROUND(I8,0)</f>
        <v>0</v>
      </c>
      <c r="AL8" s="32">
        <f>+ROUND(J6,0)+ROUND(J7,0)-ROUND(J8,0)</f>
        <v>0</v>
      </c>
      <c r="AM8" s="32">
        <f>+ROUND(K6,0)+ROUND(K7,0)-ROUND(K8,0)</f>
        <v>0</v>
      </c>
      <c r="AN8" s="32">
        <f>+ROUND(L6,0)+ROUND(L7,0)-ROUND(L8,0)</f>
        <v>0</v>
      </c>
      <c r="AO8" s="83"/>
    </row>
    <row r="9" spans="1:41" ht="11.25" customHeight="1">
      <c r="A9" s="524"/>
      <c r="B9" s="525"/>
      <c r="C9" s="525"/>
      <c r="D9" s="525"/>
      <c r="E9" s="525"/>
      <c r="F9" s="525"/>
      <c r="G9" s="525"/>
      <c r="H9" s="111"/>
      <c r="I9" s="104"/>
      <c r="J9" s="104"/>
      <c r="K9" s="104"/>
      <c r="L9" s="104"/>
      <c r="N9" s="84"/>
      <c r="O9" s="38"/>
      <c r="P9" s="38"/>
      <c r="Q9" s="84"/>
      <c r="R9" s="84"/>
      <c r="S9" s="84"/>
      <c r="T9" s="84"/>
      <c r="U9" s="84"/>
      <c r="V9" s="84"/>
      <c r="W9" s="84"/>
      <c r="X9" s="83"/>
      <c r="Y9" s="83"/>
      <c r="Z9" s="83"/>
      <c r="AA9" s="83"/>
      <c r="AB9" s="83"/>
      <c r="AC9" s="83"/>
      <c r="AD9" s="83"/>
      <c r="AE9" s="83"/>
      <c r="AF9" s="84"/>
      <c r="AG9" s="84"/>
      <c r="AH9" s="84"/>
      <c r="AI9" s="84"/>
      <c r="AJ9" s="83"/>
      <c r="AK9" s="83"/>
      <c r="AL9" s="83"/>
      <c r="AM9" s="83"/>
      <c r="AN9" s="83"/>
      <c r="AO9" s="83"/>
    </row>
    <row r="10" spans="1:41" ht="11.25" customHeight="1">
      <c r="A10" s="515" t="s">
        <v>101</v>
      </c>
      <c r="B10" s="516">
        <v>7352.9999999999982</v>
      </c>
      <c r="C10" s="516">
        <v>10230.999999999996</v>
      </c>
      <c r="D10" s="516">
        <v>4443.9999999999991</v>
      </c>
      <c r="E10" s="516">
        <v>14674.999999999987</v>
      </c>
      <c r="F10" s="516">
        <v>-396.00000000000801</v>
      </c>
      <c r="G10" s="517">
        <v>21631.999999999993</v>
      </c>
      <c r="H10" s="110"/>
      <c r="I10" s="99"/>
      <c r="J10" s="99"/>
      <c r="K10" s="99"/>
      <c r="L10" s="98"/>
      <c r="N10" s="83"/>
      <c r="O10" s="32">
        <f>ROUND(C10,0)+ROUND(D10,0)-ROUND(E10,0)</f>
        <v>0</v>
      </c>
      <c r="P10" s="32">
        <f>ROUND(G10,0)-ROUND(F10,0)-ROUND(E10,0)-ROUND(B10,0)</f>
        <v>0</v>
      </c>
      <c r="Q10" s="83"/>
      <c r="R10" s="32">
        <f>+ROUND(B10,0)-ROUND('Barclays UK YTD'!C7,0)</f>
        <v>0</v>
      </c>
      <c r="S10" s="32">
        <f>ROUND(C10,0)-ROUND('Barclays International YTD'!C62,0)</f>
        <v>0</v>
      </c>
      <c r="T10" s="32">
        <f>ROUND(D10,0)-ROUND('Barclays International YTD'!C102,0)</f>
        <v>0</v>
      </c>
      <c r="U10" s="32">
        <f>+ROUND(E10,0)-ROUND('Barclays International YTD'!C8,0)</f>
        <v>0</v>
      </c>
      <c r="V10" s="32">
        <f>+ROUND(F10,0)-ROUND('Head Office YTD'!C7,0)</f>
        <v>0</v>
      </c>
      <c r="W10" s="32">
        <f>+ROUND(G10,0)-ROUND('Group PH'!C4,0)</f>
        <v>15349</v>
      </c>
      <c r="X10" s="83"/>
      <c r="Y10" s="83"/>
      <c r="Z10" s="83"/>
      <c r="AA10" s="83"/>
      <c r="AB10" s="83"/>
      <c r="AC10" s="83"/>
      <c r="AD10" s="83"/>
      <c r="AE10" s="83"/>
      <c r="AF10" s="32">
        <v>-7383</v>
      </c>
      <c r="AG10" s="32">
        <v>-14382</v>
      </c>
      <c r="AH10" s="32">
        <v>159</v>
      </c>
      <c r="AI10" s="32">
        <v>-21076</v>
      </c>
      <c r="AJ10" s="83"/>
      <c r="AK10" s="83"/>
      <c r="AL10" s="83"/>
      <c r="AM10" s="83"/>
      <c r="AN10" s="83"/>
      <c r="AO10" s="83"/>
    </row>
    <row r="11" spans="1:41" ht="11.25" customHeight="1">
      <c r="A11" s="524"/>
      <c r="B11" s="526"/>
      <c r="C11" s="526"/>
      <c r="D11" s="526"/>
      <c r="E11" s="526"/>
      <c r="F11" s="526"/>
      <c r="G11" s="526"/>
      <c r="H11" s="112"/>
      <c r="I11" s="105"/>
      <c r="J11" s="105"/>
      <c r="K11" s="105"/>
      <c r="L11" s="105"/>
      <c r="N11" s="83"/>
      <c r="O11" s="38"/>
      <c r="P11" s="38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</row>
    <row r="12" spans="1:41">
      <c r="A12" s="521" t="s">
        <v>222</v>
      </c>
      <c r="B12" s="527">
        <v>0.55000000000000004</v>
      </c>
      <c r="C12" s="476">
        <v>0.69</v>
      </c>
      <c r="D12" s="476">
        <v>0.52</v>
      </c>
      <c r="E12" s="476">
        <v>0.64</v>
      </c>
      <c r="F12" s="476" t="s">
        <v>223</v>
      </c>
      <c r="G12" s="528">
        <v>0.63</v>
      </c>
      <c r="H12" s="113"/>
      <c r="I12" s="107"/>
      <c r="J12" s="107"/>
      <c r="K12" s="107"/>
      <c r="L12" s="106"/>
      <c r="N12" s="84"/>
      <c r="O12" s="38"/>
      <c r="P12" s="38"/>
      <c r="Q12" s="84"/>
      <c r="R12" s="184">
        <f>+ROUND(B12,2)-ROUND('Barclays UK YTD'!C45,2)</f>
        <v>0</v>
      </c>
      <c r="S12" s="184">
        <f>ROUND(C12,2)-ROUND('Barclays International YTD'!C95,2)</f>
        <v>0</v>
      </c>
      <c r="T12" s="184">
        <f>ROUND(D12,2)-ROUND('Barclays International YTD'!C138,2)</f>
        <v>0</v>
      </c>
      <c r="U12" s="184">
        <f>+ROUND(E12,2)-ROUND('Barclays International YTD'!C45,2)</f>
        <v>0</v>
      </c>
      <c r="V12" s="83"/>
      <c r="W12" s="184">
        <f>+ROUND(G12,2)-ROUND('Group PH'!C29,2)</f>
        <v>0.10999999999999999</v>
      </c>
      <c r="X12" s="83"/>
      <c r="Y12" s="83"/>
      <c r="Z12" s="83"/>
      <c r="AA12" s="83"/>
      <c r="AB12" s="83"/>
      <c r="AC12" s="83"/>
      <c r="AD12" s="83"/>
      <c r="AE12" s="83"/>
      <c r="AF12" s="32">
        <v>-2506</v>
      </c>
      <c r="AG12" s="32">
        <v>-3544</v>
      </c>
      <c r="AH12" s="83"/>
      <c r="AI12" s="32">
        <v>-4748</v>
      </c>
      <c r="AJ12" s="83"/>
      <c r="AK12" s="83"/>
      <c r="AL12" s="83"/>
      <c r="AM12" s="83"/>
      <c r="AN12" s="83"/>
      <c r="AO12" s="83"/>
    </row>
    <row r="13" spans="1:41" ht="12.75" customHeight="1">
      <c r="A13" s="508"/>
      <c r="B13" s="529"/>
      <c r="C13" s="529"/>
      <c r="D13" s="529"/>
      <c r="E13" s="529"/>
      <c r="F13" s="529"/>
      <c r="G13" s="529"/>
      <c r="H13" s="113"/>
      <c r="I13" s="113"/>
      <c r="J13" s="113"/>
      <c r="K13" s="113"/>
      <c r="L13" s="113"/>
      <c r="N13" s="83"/>
      <c r="O13" s="38"/>
      <c r="P13" s="38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</row>
    <row r="14" spans="1:41" ht="11.25" customHeight="1">
      <c r="A14" s="552" t="s">
        <v>102</v>
      </c>
      <c r="B14" s="505"/>
      <c r="C14" s="505"/>
      <c r="D14" s="505"/>
      <c r="E14" s="493"/>
      <c r="F14" s="493"/>
      <c r="G14" s="493"/>
      <c r="H14" s="88"/>
      <c r="I14" s="217"/>
      <c r="J14" s="217"/>
      <c r="K14" s="217"/>
      <c r="L14" s="217"/>
      <c r="N14" s="83"/>
      <c r="O14" s="38"/>
      <c r="P14" s="38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</row>
    <row r="15" spans="1:41" ht="11.25" customHeight="1">
      <c r="A15" s="549" t="s">
        <v>224</v>
      </c>
      <c r="B15" s="479">
        <v>1021.9999999999984</v>
      </c>
      <c r="C15" s="479">
        <v>2954.9999999999918</v>
      </c>
      <c r="D15" s="479">
        <v>1163.0000000000002</v>
      </c>
      <c r="E15" s="479">
        <v>4117.9999999999909</v>
      </c>
      <c r="F15" s="479">
        <v>-783.00000000000227</v>
      </c>
      <c r="G15" s="530">
        <v>4356.99999999999</v>
      </c>
      <c r="H15" s="132"/>
      <c r="I15" s="218"/>
      <c r="J15" s="218"/>
      <c r="K15" s="218"/>
      <c r="L15" s="219"/>
      <c r="N15" s="83"/>
      <c r="O15" s="32">
        <f t="shared" ref="O15:O22" si="1">ROUND(C15,0)+ROUND(D15,0)-ROUND(E15,0)</f>
        <v>0</v>
      </c>
      <c r="P15" s="32">
        <f>ROUND(G15,0)-ROUND(F15,0)-ROUND(E15,0)-ROUND(B15,0)</f>
        <v>0</v>
      </c>
      <c r="Q15" s="83"/>
      <c r="R15" s="32">
        <f>+ROUND(B15,0)-ROUND('Barclays UK YTD'!C16,0)</f>
        <v>0</v>
      </c>
      <c r="S15" s="32">
        <f>ROUND(C15,0)-ROUND('Barclays International YTD'!C71,0)</f>
        <v>0</v>
      </c>
      <c r="T15" s="32">
        <f>ROUND(D15,0)-ROUND('Barclays International YTD'!C111,0)</f>
        <v>0</v>
      </c>
      <c r="U15" s="32">
        <f>+ROUND(E15,0)-ROUND('Barclays International YTD'!C17,0)</f>
        <v>0</v>
      </c>
      <c r="V15" s="32">
        <f>+ROUND(F15,0)-ROUND('Head Office YTD'!C17,0)</f>
        <v>0</v>
      </c>
      <c r="W15" s="32">
        <f>+ROUND(G15,0)-ROUND('Group PH'!C11,0)</f>
        <v>3444</v>
      </c>
      <c r="X15" s="83"/>
      <c r="Y15" s="83"/>
      <c r="Z15" s="83"/>
      <c r="AA15" s="83"/>
      <c r="AB15" s="83"/>
      <c r="AC15" s="83"/>
      <c r="AD15" s="83"/>
      <c r="AE15" s="83"/>
      <c r="AF15" s="32">
        <v>-1747</v>
      </c>
      <c r="AG15" s="32">
        <v>-3275</v>
      </c>
      <c r="AH15" s="32">
        <v>834</v>
      </c>
      <c r="AI15" s="32">
        <v>-3541</v>
      </c>
      <c r="AJ15" s="83"/>
      <c r="AK15" s="83"/>
      <c r="AL15" s="83"/>
      <c r="AM15" s="83"/>
      <c r="AN15" s="83"/>
      <c r="AO15" s="83"/>
    </row>
    <row r="16" spans="1:41" ht="11.25" customHeight="1">
      <c r="A16" s="550" t="s">
        <v>100</v>
      </c>
      <c r="B16" s="502">
        <v>1582.30552498</v>
      </c>
      <c r="C16" s="763">
        <v>109.36276639836269</v>
      </c>
      <c r="D16" s="502">
        <v>7.4087846900000001</v>
      </c>
      <c r="E16" s="502">
        <v>115.77155108836268</v>
      </c>
      <c r="F16" s="502">
        <v>151.3943382021906</v>
      </c>
      <c r="G16" s="531">
        <v>1849.4714142705532</v>
      </c>
      <c r="H16" s="133"/>
      <c r="I16" s="134"/>
      <c r="J16" s="134"/>
      <c r="K16" s="134"/>
      <c r="L16" s="135"/>
      <c r="N16" s="84"/>
      <c r="O16" s="32">
        <f t="shared" si="1"/>
        <v>0</v>
      </c>
      <c r="P16" s="32">
        <f t="shared" ref="P16:P17" si="2">G16-F16-E16-B16</f>
        <v>0</v>
      </c>
      <c r="Q16" s="84"/>
      <c r="R16" s="32">
        <f>ROUND(B16,0)+ROUND('Barclays UK YTD'!C13,0)</f>
        <v>0</v>
      </c>
      <c r="S16" s="32">
        <f>ROUND(C16,0)+ROUND('Barclays International YTD'!C68,0)</f>
        <v>0</v>
      </c>
      <c r="T16" s="32">
        <f>ROUND(D16,0)+ROUND('Barclays International YTD'!C108,0)</f>
        <v>0</v>
      </c>
      <c r="U16" s="32">
        <f>ROUND(E16,0)+ROUND('Barclays International YTD'!C14,0)</f>
        <v>0</v>
      </c>
      <c r="V16" s="32">
        <f>ROUND(F16,0)+ROUND('Head Office YTD'!C14,0)</f>
        <v>0</v>
      </c>
      <c r="W16" s="32">
        <f>ROUND(G16,0)+ROUND('Group PH'!C8,0)</f>
        <v>1839</v>
      </c>
      <c r="X16" s="83"/>
      <c r="Y16" s="83"/>
      <c r="Z16" s="83"/>
      <c r="AA16" s="83"/>
      <c r="AB16" s="83"/>
      <c r="AC16" s="83"/>
      <c r="AD16" s="83"/>
      <c r="AE16" s="83"/>
      <c r="AF16" s="32">
        <v>-59</v>
      </c>
      <c r="AG16" s="32">
        <v>-265</v>
      </c>
      <c r="AH16" s="32">
        <v>-151</v>
      </c>
      <c r="AI16" s="32">
        <v>-365</v>
      </c>
      <c r="AJ16" s="83"/>
      <c r="AK16" s="83"/>
      <c r="AL16" s="83"/>
      <c r="AM16" s="83"/>
      <c r="AN16" s="83"/>
      <c r="AO16" s="83"/>
    </row>
    <row r="17" spans="1:41" ht="25.5" customHeight="1">
      <c r="A17" s="551" t="s">
        <v>225</v>
      </c>
      <c r="B17" s="480">
        <v>2604.3055249799986</v>
      </c>
      <c r="C17" s="764">
        <v>3064.3627663983543</v>
      </c>
      <c r="D17" s="480">
        <v>1170.4087846900002</v>
      </c>
      <c r="E17" s="532">
        <v>4233.7715510883536</v>
      </c>
      <c r="F17" s="532">
        <v>-631.60566179781165</v>
      </c>
      <c r="G17" s="523">
        <v>6206.4714142705434</v>
      </c>
      <c r="H17" s="136"/>
      <c r="I17" s="115"/>
      <c r="J17" s="115"/>
      <c r="K17" s="115"/>
      <c r="L17" s="92"/>
      <c r="N17" s="84"/>
      <c r="O17" s="32">
        <f t="shared" si="1"/>
        <v>0</v>
      </c>
      <c r="P17" s="32">
        <f t="shared" si="2"/>
        <v>0</v>
      </c>
      <c r="Q17" s="84"/>
      <c r="R17" s="32">
        <f>+ROUND(B17,0)-ROUND('Barclays UK YTD'!C42,0)</f>
        <v>0</v>
      </c>
      <c r="S17" s="32">
        <f>ROUND(C17,0)-ROUND('Barclays International YTD'!C92,0)</f>
        <v>0</v>
      </c>
      <c r="T17" s="32">
        <f>ROUND(D17,0)-ROUND('Barclays International YTD'!C135,0)</f>
        <v>0</v>
      </c>
      <c r="U17" s="32">
        <f>+ROUND(E17,0)-ROUND('Barclays International YTD'!C42,0)</f>
        <v>0</v>
      </c>
      <c r="V17" s="32">
        <f>+ROUND(F17,0)-ROUND('Head Office YTD'!C29,0)</f>
        <v>0</v>
      </c>
      <c r="W17" s="32">
        <f>+ROUND(G17,0)-ROUND('Group PH'!C26,0)</f>
        <v>5283</v>
      </c>
      <c r="X17" s="83"/>
      <c r="Y17" s="32">
        <f>+ROUND(B15,0)+ROUND(B16,0)-ROUND(B17,0)</f>
        <v>0</v>
      </c>
      <c r="Z17" s="32">
        <f t="shared" ref="Z17:AD17" si="3">+ROUND(C15,0)+ROUND(C16,0)-ROUND(C17,0)</f>
        <v>0</v>
      </c>
      <c r="AA17" s="32">
        <f>+ROUND(D15,0)+ROUND(D16,0)-ROUND(D17,0)</f>
        <v>0</v>
      </c>
      <c r="AB17" s="32">
        <f>+ROUND(E15,0)+ROUND(E16,0)-ROUND(E17,0)</f>
        <v>0</v>
      </c>
      <c r="AC17" s="32">
        <f t="shared" si="3"/>
        <v>0</v>
      </c>
      <c r="AD17" s="32">
        <f t="shared" si="3"/>
        <v>0</v>
      </c>
      <c r="AE17" s="83"/>
      <c r="AF17" s="32">
        <v>-1586</v>
      </c>
      <c r="AG17" s="32">
        <v>-1107</v>
      </c>
      <c r="AH17" s="32">
        <v>683</v>
      </c>
      <c r="AI17" s="32">
        <v>772</v>
      </c>
      <c r="AJ17" s="83"/>
      <c r="AK17" s="32">
        <f>+ROUND(I15,0)+ROUND(I16,0)-ROUND(I17,0)</f>
        <v>0</v>
      </c>
      <c r="AL17" s="32">
        <f>+ROUND(J15,0)+ROUND(J16,0)-ROUND(J17,0)</f>
        <v>0</v>
      </c>
      <c r="AM17" s="32">
        <f>+ROUND(K15,0)+ROUND(K16,0)-ROUND(K17,0)</f>
        <v>0</v>
      </c>
      <c r="AN17" s="32">
        <f>+ROUND(L15,0)+ROUND(L16,0)-ROUND(L17,0)</f>
        <v>0</v>
      </c>
      <c r="AO17" s="83"/>
    </row>
    <row r="18" spans="1:41" ht="11.25" customHeight="1">
      <c r="A18" s="553"/>
      <c r="B18" s="533"/>
      <c r="C18" s="533"/>
      <c r="D18" s="533"/>
      <c r="E18" s="503"/>
      <c r="F18" s="503"/>
      <c r="G18" s="503"/>
      <c r="H18" s="88"/>
      <c r="I18" s="88"/>
      <c r="J18" s="88"/>
      <c r="K18" s="88"/>
      <c r="L18" s="88"/>
      <c r="N18" s="83"/>
      <c r="O18" s="38"/>
      <c r="P18" s="38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ht="22.8">
      <c r="A19" s="552" t="s">
        <v>103</v>
      </c>
      <c r="B19" s="534"/>
      <c r="C19" s="534"/>
      <c r="D19" s="534"/>
      <c r="E19" s="504"/>
      <c r="F19" s="504"/>
      <c r="G19" s="504"/>
      <c r="H19" s="88"/>
      <c r="I19" s="89"/>
      <c r="J19" s="89"/>
      <c r="K19" s="89"/>
      <c r="L19" s="89"/>
      <c r="N19" s="83"/>
      <c r="O19" s="38"/>
      <c r="P19" s="38"/>
      <c r="Q19" s="83"/>
      <c r="R19" s="83"/>
      <c r="S19" s="84"/>
      <c r="T19" s="84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</row>
    <row r="20" spans="1:41" ht="11.25" customHeight="1">
      <c r="A20" s="554" t="s">
        <v>7</v>
      </c>
      <c r="B20" s="555">
        <v>280.99999999999829</v>
      </c>
      <c r="C20" s="555">
        <v>1979.9999999999882</v>
      </c>
      <c r="D20" s="555">
        <v>836.00000000000034</v>
      </c>
      <c r="E20" s="555">
        <v>2815.9999999999895</v>
      </c>
      <c r="F20" s="765">
        <v>-635.99999999999977</v>
      </c>
      <c r="G20" s="765">
        <v>2460.9999999999859</v>
      </c>
      <c r="H20" s="22"/>
      <c r="I20" s="91"/>
      <c r="J20" s="91"/>
      <c r="K20" s="91"/>
      <c r="L20" s="90"/>
      <c r="N20" s="84"/>
      <c r="O20" s="32">
        <f>ROUND(C20,0)+ROUND(D20,0)-ROUND(E20,0)</f>
        <v>0</v>
      </c>
      <c r="P20" s="32">
        <f>ROUND(G20,0)-ROUND(F20,0)-ROUND(E20,0)-ROUND(B20,0)</f>
        <v>0</v>
      </c>
      <c r="Q20" s="84"/>
      <c r="R20" s="32">
        <f>+ROUND(B20,0)-ROUND('Barclays UK YTD'!C17,0)</f>
        <v>0</v>
      </c>
      <c r="S20" s="32">
        <f>ROUND(C20,0)-ROUND('Barclays International YTD'!C72,0)</f>
        <v>0</v>
      </c>
      <c r="T20" s="32">
        <f>ROUND(D20,0)-ROUND('Barclays International YTD'!C112,0)</f>
        <v>0</v>
      </c>
      <c r="U20" s="32">
        <f>+ROUND(E20,0)-ROUND('Barclays International YTD'!C18,0)</f>
        <v>0</v>
      </c>
      <c r="V20" s="32">
        <f>+ROUND(F20,0)-ROUND('Head Office YTD'!C18,0)</f>
        <v>0</v>
      </c>
      <c r="W20" s="32">
        <f>+ROUND(G20,0)-ROUND('Group PH'!C16,0)</f>
        <v>1856</v>
      </c>
      <c r="X20" s="220"/>
      <c r="Y20" s="220"/>
      <c r="Z20" s="220"/>
      <c r="AA20" s="220"/>
      <c r="AB20" s="220"/>
      <c r="AC20" s="220"/>
      <c r="AD20" s="220"/>
      <c r="AE20" s="220"/>
      <c r="AF20" s="32">
        <v>-853</v>
      </c>
      <c r="AG20" s="32">
        <v>-847</v>
      </c>
      <c r="AH20" s="32">
        <v>868</v>
      </c>
      <c r="AI20" s="32">
        <v>1922</v>
      </c>
      <c r="AJ20" s="220"/>
      <c r="AK20" s="220"/>
      <c r="AL20" s="220"/>
      <c r="AM20" s="220"/>
      <c r="AN20" s="220"/>
      <c r="AO20" s="220"/>
    </row>
    <row r="21" spans="1:41" ht="11.25" customHeight="1">
      <c r="A21" s="511" t="s">
        <v>104</v>
      </c>
      <c r="B21" s="557">
        <v>1532</v>
      </c>
      <c r="C21" s="766">
        <v>84</v>
      </c>
      <c r="D21" s="557">
        <v>6</v>
      </c>
      <c r="E21" s="489">
        <v>90</v>
      </c>
      <c r="F21" s="752">
        <v>111</v>
      </c>
      <c r="G21" s="766">
        <v>1733</v>
      </c>
      <c r="H21" s="22"/>
      <c r="I21" s="81"/>
      <c r="J21" s="81"/>
      <c r="K21" s="81"/>
      <c r="L21" s="200"/>
      <c r="N21" s="84"/>
      <c r="O21" s="32">
        <f>ROUND(C21,0)+ROUND(D21,0)-ROUND(E21,0)</f>
        <v>0</v>
      </c>
      <c r="P21" s="32">
        <f>G21-F21-E21-B21</f>
        <v>0</v>
      </c>
      <c r="Q21" s="84"/>
      <c r="R21" s="84"/>
      <c r="S21" s="84"/>
      <c r="T21" s="84"/>
      <c r="U21" s="84"/>
      <c r="V21" s="84"/>
      <c r="W21" s="84"/>
      <c r="X21" s="84"/>
      <c r="Y21" s="220"/>
      <c r="Z21" s="220"/>
      <c r="AA21" s="220"/>
      <c r="AB21" s="220"/>
      <c r="AC21" s="220"/>
      <c r="AD21" s="220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</row>
    <row r="22" spans="1:41" ht="22.8">
      <c r="A22" s="551" t="s">
        <v>105</v>
      </c>
      <c r="B22" s="558">
        <v>1813.0760263612553</v>
      </c>
      <c r="C22" s="767">
        <v>2063.5162600801118</v>
      </c>
      <c r="D22" s="558">
        <v>841.52103235490029</v>
      </c>
      <c r="E22" s="558">
        <v>2906.0372924350127</v>
      </c>
      <c r="F22" s="558">
        <v>-524.84074720870899</v>
      </c>
      <c r="G22" s="559">
        <v>4194.2725715875567</v>
      </c>
      <c r="H22" s="94"/>
      <c r="I22" s="93"/>
      <c r="J22" s="93"/>
      <c r="K22" s="93"/>
      <c r="L22" s="92"/>
      <c r="M22" s="221"/>
      <c r="N22" s="84"/>
      <c r="O22" s="32">
        <f t="shared" si="1"/>
        <v>0</v>
      </c>
      <c r="P22" s="32">
        <f>ROUND(G22,0)-ROUND(F22,0)-ROUND(E22,0)-ROUND(B22,0)</f>
        <v>0</v>
      </c>
      <c r="Q22" s="84"/>
      <c r="R22" s="32">
        <f>ROUND(B22,0)-ROUND('Barclays UK YTD'!C43,0)</f>
        <v>0</v>
      </c>
      <c r="S22" s="32">
        <f>ROUND(C22,0)-ROUND('Barclays International YTD'!C93,0)</f>
        <v>0</v>
      </c>
      <c r="T22" s="32">
        <f>ROUND(D22,0)-ROUND('Barclays International YTD'!C136,0)</f>
        <v>0</v>
      </c>
      <c r="U22" s="32">
        <f>ROUND(E22,0)-ROUND('Barclays International YTD'!C43,0)</f>
        <v>0</v>
      </c>
      <c r="V22" s="32">
        <f>ROUND(F22,0)-ROUND('Head Office YTD'!C30,0)</f>
        <v>0</v>
      </c>
      <c r="W22" s="32">
        <f>ROUND(G22,0)-ROUND('Group PH'!C27,0)</f>
        <v>3590</v>
      </c>
      <c r="X22" s="124"/>
      <c r="Y22" s="124"/>
      <c r="Z22" s="124"/>
      <c r="AA22" s="124"/>
      <c r="AB22" s="124"/>
      <c r="AC22" s="124"/>
      <c r="AD22" s="124"/>
      <c r="AE22" s="124"/>
      <c r="AF22" s="84"/>
      <c r="AG22" s="84"/>
      <c r="AH22" s="84"/>
      <c r="AI22" s="84"/>
      <c r="AJ22" s="124"/>
      <c r="AK22" s="124"/>
      <c r="AL22" s="124"/>
      <c r="AM22" s="124"/>
      <c r="AN22" s="124"/>
      <c r="AO22" s="124"/>
    </row>
    <row r="23" spans="1:41" ht="11.25" customHeight="1">
      <c r="A23" s="514"/>
      <c r="B23" s="560"/>
      <c r="C23" s="560"/>
      <c r="D23" s="560"/>
      <c r="E23" s="560"/>
      <c r="F23" s="560"/>
      <c r="G23" s="560"/>
      <c r="H23" s="94"/>
      <c r="I23" s="94"/>
      <c r="J23" s="94"/>
      <c r="K23" s="94"/>
      <c r="L23" s="94"/>
      <c r="N23" s="84"/>
      <c r="O23" s="38"/>
      <c r="P23" s="38"/>
      <c r="Q23" s="84"/>
      <c r="R23" s="84"/>
      <c r="S23" s="84"/>
      <c r="T23" s="84"/>
      <c r="U23" s="84"/>
      <c r="V23" s="84"/>
      <c r="W23" s="84"/>
      <c r="X23" s="83"/>
      <c r="Y23" s="32">
        <f>+ROUND(B20,0)+ROUND(B21,0)-ROUND(B22,0)</f>
        <v>0</v>
      </c>
      <c r="Z23" s="32">
        <f t="shared" ref="Z23:AD23" si="4">+ROUND(C20,0)+ROUND(C21,0)-ROUND(C22,0)</f>
        <v>0</v>
      </c>
      <c r="AA23" s="32">
        <f>+ROUND(D20,0)+ROUND(D21,0)-ROUND(D22,0)</f>
        <v>0</v>
      </c>
      <c r="AB23" s="32">
        <f t="shared" si="4"/>
        <v>0</v>
      </c>
      <c r="AC23" s="32">
        <f>+ROUND(F20,0)+ROUND(F21,0)-ROUND(F22,0)</f>
        <v>0</v>
      </c>
      <c r="AD23" s="32">
        <f t="shared" si="4"/>
        <v>0</v>
      </c>
      <c r="AE23" s="83"/>
      <c r="AF23" s="84"/>
      <c r="AG23" s="84"/>
      <c r="AH23" s="84"/>
      <c r="AI23" s="84"/>
      <c r="AJ23" s="83"/>
      <c r="AK23" s="32" t="e">
        <f>+ROUND(#REF!,0)+ROUND(#REF!,0)-ROUND(I22,0)</f>
        <v>#REF!</v>
      </c>
      <c r="AL23" s="32" t="e">
        <f>+ROUND(#REF!,0)+ROUND(#REF!,0)-ROUND(J22,0)</f>
        <v>#REF!</v>
      </c>
      <c r="AM23" s="32" t="e">
        <f>+ROUND(#REF!,0)+ROUND(#REF!,0)-ROUND(K22,0)</f>
        <v>#REF!</v>
      </c>
      <c r="AN23" s="32" t="e">
        <f>+ROUND(#REF!,0)+ROUND(#REF!,0)-ROUND(L22,0)</f>
        <v>#REF!</v>
      </c>
      <c r="AO23" s="83"/>
    </row>
    <row r="24" spans="1:41" ht="11.25" customHeight="1">
      <c r="A24" s="535" t="s">
        <v>176</v>
      </c>
      <c r="B24" s="510" t="s">
        <v>150</v>
      </c>
      <c r="C24" s="510" t="s">
        <v>150</v>
      </c>
      <c r="D24" s="510" t="s">
        <v>150</v>
      </c>
      <c r="E24" s="510" t="s">
        <v>150</v>
      </c>
      <c r="F24" s="510" t="s">
        <v>150</v>
      </c>
      <c r="G24" s="510" t="s">
        <v>150</v>
      </c>
      <c r="H24" s="187"/>
      <c r="I24" s="76"/>
      <c r="J24" s="76"/>
      <c r="K24" s="76"/>
      <c r="L24" s="76"/>
      <c r="N24" s="83"/>
      <c r="O24" s="38"/>
      <c r="P24" s="38"/>
      <c r="Q24" s="83"/>
      <c r="R24" s="84"/>
      <c r="S24" s="84"/>
      <c r="T24" s="84"/>
      <c r="U24" s="124"/>
      <c r="V24" s="124"/>
      <c r="W24" s="124"/>
      <c r="X24" s="83"/>
      <c r="Y24" s="83"/>
      <c r="Z24" s="83"/>
      <c r="AA24" s="83"/>
      <c r="AB24" s="83"/>
      <c r="AC24" s="83"/>
      <c r="AD24" s="83"/>
      <c r="AE24" s="83"/>
      <c r="AF24" s="84" t="s">
        <v>70</v>
      </c>
      <c r="AG24" s="124"/>
      <c r="AH24" s="124"/>
      <c r="AI24" s="124"/>
      <c r="AJ24" s="83"/>
      <c r="AK24" s="83"/>
      <c r="AL24" s="83"/>
      <c r="AM24" s="83"/>
      <c r="AN24" s="83"/>
      <c r="AO24" s="83"/>
    </row>
    <row r="25" spans="1:41" ht="11.25" customHeight="1">
      <c r="A25" s="554" t="s">
        <v>226</v>
      </c>
      <c r="B25" s="473">
        <v>13900</v>
      </c>
      <c r="C25" s="473">
        <v>25900</v>
      </c>
      <c r="D25" s="473">
        <v>6300</v>
      </c>
      <c r="E25" s="473">
        <v>32200</v>
      </c>
      <c r="F25" s="473">
        <v>8500</v>
      </c>
      <c r="G25" s="472">
        <v>54600</v>
      </c>
      <c r="H25" s="187"/>
      <c r="I25" s="109"/>
      <c r="J25" s="109"/>
      <c r="K25" s="109"/>
      <c r="L25" s="109"/>
      <c r="N25" s="83"/>
      <c r="O25" s="195">
        <f>ROUND(C25,0)+ROUND(D25,0)-ROUND(E25,0)</f>
        <v>0</v>
      </c>
      <c r="P25" s="195">
        <f t="shared" ref="P25:P27" si="5">G25-F25-E25-B25</f>
        <v>0</v>
      </c>
      <c r="Q25" s="83"/>
      <c r="R25" s="84"/>
      <c r="S25" s="84"/>
      <c r="T25" s="84"/>
      <c r="U25" s="124"/>
      <c r="V25" s="124"/>
      <c r="W25" s="124"/>
      <c r="X25" s="83"/>
      <c r="Y25" s="84"/>
      <c r="Z25" s="83"/>
      <c r="AA25" s="83"/>
      <c r="AB25" s="83"/>
      <c r="AC25" s="83"/>
      <c r="AD25" s="83"/>
      <c r="AE25" s="83"/>
      <c r="AF25" s="84"/>
      <c r="AG25" s="124"/>
      <c r="AH25" s="124"/>
      <c r="AI25" s="124"/>
      <c r="AJ25" s="83"/>
      <c r="AK25" s="83"/>
      <c r="AL25" s="83"/>
      <c r="AM25" s="83"/>
      <c r="AN25" s="83"/>
      <c r="AO25" s="83"/>
    </row>
    <row r="26" spans="1:41" ht="11.25" customHeight="1">
      <c r="A26" s="561" t="s">
        <v>106</v>
      </c>
      <c r="B26" s="475">
        <v>-3600</v>
      </c>
      <c r="C26" s="475">
        <v>0</v>
      </c>
      <c r="D26" s="475">
        <v>-1000</v>
      </c>
      <c r="E26" s="475">
        <v>-1000</v>
      </c>
      <c r="F26" s="475">
        <v>-3400</v>
      </c>
      <c r="G26" s="474">
        <v>-8000</v>
      </c>
      <c r="H26" s="187"/>
      <c r="I26" s="109"/>
      <c r="J26" s="109"/>
      <c r="K26" s="109"/>
      <c r="L26" s="109"/>
      <c r="N26" s="83"/>
      <c r="O26" s="769">
        <f>ROUND(C26,0)+ROUND(D26,0)-ROUND(E26,0)</f>
        <v>0</v>
      </c>
      <c r="P26" s="769">
        <f t="shared" si="5"/>
        <v>0</v>
      </c>
      <c r="Q26" s="83"/>
      <c r="R26" s="84" t="s">
        <v>70</v>
      </c>
      <c r="S26" s="84"/>
      <c r="T26" s="84"/>
      <c r="U26" s="124"/>
      <c r="V26" s="124"/>
      <c r="W26" s="124"/>
      <c r="X26" s="83"/>
      <c r="Y26" s="84"/>
      <c r="Z26" s="83"/>
      <c r="AA26" s="83"/>
      <c r="AB26" s="83"/>
      <c r="AC26" s="83"/>
      <c r="AD26" s="83"/>
      <c r="AE26" s="83"/>
      <c r="AF26" s="84"/>
      <c r="AG26" s="124"/>
      <c r="AH26" s="124"/>
      <c r="AI26" s="124"/>
      <c r="AJ26" s="83"/>
      <c r="AK26" s="83"/>
      <c r="AL26" s="83"/>
      <c r="AM26" s="83"/>
      <c r="AN26" s="83"/>
      <c r="AO26" s="83"/>
    </row>
    <row r="27" spans="1:41" ht="11.25" customHeight="1">
      <c r="A27" s="513" t="s">
        <v>227</v>
      </c>
      <c r="B27" s="473">
        <v>10333.197564800115</v>
      </c>
      <c r="C27" s="473">
        <v>25886.815093654146</v>
      </c>
      <c r="D27" s="473">
        <v>5281.7143333222311</v>
      </c>
      <c r="E27" s="473">
        <v>31168.529426976376</v>
      </c>
      <c r="F27" s="473">
        <v>5056.3351808721118</v>
      </c>
      <c r="G27" s="472">
        <v>46558.062172648606</v>
      </c>
      <c r="H27" s="188"/>
      <c r="I27" s="189"/>
      <c r="J27" s="189"/>
      <c r="K27" s="189"/>
      <c r="L27" s="222"/>
      <c r="N27" s="83"/>
      <c r="O27" s="152">
        <f>ROUND(C27,0)+ROUND(D27,0)-ROUND(E27,0)</f>
        <v>0</v>
      </c>
      <c r="P27" s="152">
        <f t="shared" si="5"/>
        <v>0</v>
      </c>
      <c r="Q27" s="83"/>
      <c r="R27" s="152">
        <f>+ROUND(B27,-2)-ROUND('Barclays UK YTD'!C36,-2)</f>
        <v>0</v>
      </c>
      <c r="S27" s="32">
        <f>ROUND(C27,-2)-ROUND('Barclays International YTD'!C88,-2)</f>
        <v>0</v>
      </c>
      <c r="T27" s="32">
        <f>ROUND(D27,-2)-ROUND('Barclays International YTD'!C130,-2)</f>
        <v>0</v>
      </c>
      <c r="U27" s="32">
        <f>+ROUND(E27,-2)-ROUND('Barclays International YTD'!C36,-2)</f>
        <v>0</v>
      </c>
      <c r="V27" s="32">
        <f>+ROUND(F27,-2)-ROUND('Head Office YTD'!C26,-2)</f>
        <v>0</v>
      </c>
      <c r="W27" s="32">
        <f>+ROUND(G27,-2)-ROUND('Group PH'!C20,-2)</f>
        <v>-400</v>
      </c>
      <c r="X27" s="83"/>
      <c r="Y27" s="84"/>
      <c r="Z27" s="83"/>
      <c r="AA27" s="83"/>
      <c r="AB27" s="83"/>
      <c r="AC27" s="83"/>
      <c r="AD27" s="83"/>
      <c r="AE27" s="83"/>
      <c r="AF27" s="32">
        <v>-1</v>
      </c>
      <c r="AG27" s="32">
        <v>-1</v>
      </c>
      <c r="AH27" s="32">
        <v>-9300</v>
      </c>
      <c r="AI27" s="32">
        <v>-1000</v>
      </c>
      <c r="AJ27" s="83"/>
      <c r="AK27" s="83"/>
      <c r="AL27" s="83"/>
      <c r="AM27" s="83"/>
      <c r="AN27" s="83"/>
      <c r="AO27" s="83"/>
    </row>
    <row r="28" spans="1:41" ht="11.25" customHeight="1">
      <c r="A28" s="512"/>
      <c r="B28" s="536"/>
      <c r="C28" s="536"/>
      <c r="D28" s="536"/>
      <c r="E28" s="536"/>
      <c r="F28" s="536"/>
      <c r="G28" s="536"/>
      <c r="H28" s="94"/>
      <c r="I28" s="95"/>
      <c r="J28" s="95"/>
      <c r="K28" s="95"/>
      <c r="L28" s="95"/>
      <c r="N28" s="83"/>
      <c r="O28" s="38"/>
      <c r="P28" s="38"/>
      <c r="Q28" s="83"/>
      <c r="R28" s="83"/>
      <c r="S28" s="83"/>
      <c r="T28" s="83"/>
      <c r="U28" s="83"/>
      <c r="V28" s="83"/>
      <c r="W28" s="83"/>
      <c r="X28" s="83"/>
      <c r="Y28" s="22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1:41" ht="22.8">
      <c r="A29" s="513" t="s">
        <v>228</v>
      </c>
      <c r="B29" s="537">
        <v>0.17499999999999999</v>
      </c>
      <c r="C29" s="537">
        <v>0.08</v>
      </c>
      <c r="D29" s="537">
        <v>0.159</v>
      </c>
      <c r="E29" s="537">
        <v>9.2999999999999999E-2</v>
      </c>
      <c r="F29" s="537" t="s">
        <v>223</v>
      </c>
      <c r="G29" s="538">
        <v>0.09</v>
      </c>
      <c r="H29" s="138"/>
      <c r="I29" s="139"/>
      <c r="J29" s="139"/>
      <c r="K29" s="139"/>
      <c r="L29" s="137"/>
      <c r="N29" s="83"/>
      <c r="O29" s="38"/>
      <c r="P29" s="38"/>
      <c r="Q29" s="83"/>
      <c r="R29" s="169">
        <f>ROUND(B29,3)-ROUND('Barclays UK YTD'!C44,3)</f>
        <v>0</v>
      </c>
      <c r="S29" s="169">
        <f>ROUND(C29,3)-ROUND('Barclays International YTD'!C94,3)</f>
        <v>0</v>
      </c>
      <c r="T29" s="169">
        <f>ROUND(D29,3)-ROUND('Barclays International YTD'!C137,3)</f>
        <v>0</v>
      </c>
      <c r="U29" s="169">
        <f>+ROUND(E29,3)-ROUND('Barclays International YTD'!C44,3)</f>
        <v>0</v>
      </c>
      <c r="V29" s="83"/>
      <c r="W29" s="169">
        <f>+ROUND(G29,3)-ROUND('Group PH'!C28,3)</f>
        <v>3.9E-2</v>
      </c>
      <c r="X29" s="83"/>
      <c r="Y29" s="195">
        <f>+ROUND(B25,-2)+ROUND(B26,-2)-ROUND(B27,-2)</f>
        <v>0</v>
      </c>
      <c r="Z29" s="152">
        <f t="shared" ref="Z29:AA29" si="6">+ROUND(C25,-2)+ROUND(C26,-2)-ROUND(C27,-2)</f>
        <v>0</v>
      </c>
      <c r="AA29" s="152">
        <f t="shared" si="6"/>
        <v>0</v>
      </c>
      <c r="AB29" s="152">
        <f>+ROUND(E25,-2)+ROUND(E26,-2)-ROUND(E27,-2)</f>
        <v>0</v>
      </c>
      <c r="AC29" s="152">
        <f>+ROUND(F25,-2)+ROUND(F26,-2)-ROUND(F27,-2)</f>
        <v>0</v>
      </c>
      <c r="AD29" s="152">
        <f>+ROUND(G25,-2)+ROUND(G26,-2)-ROUND(G27,-2)</f>
        <v>0</v>
      </c>
      <c r="AE29" s="83"/>
      <c r="AF29" s="32">
        <v>0</v>
      </c>
      <c r="AG29" s="32">
        <v>-1</v>
      </c>
      <c r="AH29" s="83"/>
      <c r="AI29" s="32">
        <v>0</v>
      </c>
      <c r="AJ29" s="83"/>
      <c r="AK29" s="83"/>
      <c r="AL29" s="83"/>
      <c r="AM29" s="83"/>
      <c r="AN29" s="83"/>
      <c r="AO29" s="83"/>
    </row>
    <row r="30" spans="1:41" ht="11.25" customHeight="1">
      <c r="A30" s="511"/>
      <c r="B30" s="491"/>
      <c r="C30" s="491"/>
      <c r="D30" s="491"/>
      <c r="E30" s="491"/>
      <c r="F30" s="491"/>
      <c r="G30" s="491"/>
      <c r="H30" s="74"/>
      <c r="I30" s="74"/>
      <c r="J30" s="74"/>
      <c r="K30" s="74"/>
      <c r="L30" s="74"/>
      <c r="N30" s="84" t="s">
        <v>71</v>
      </c>
      <c r="O30" s="84" t="s">
        <v>58</v>
      </c>
      <c r="P30" s="84"/>
      <c r="Q30" s="84"/>
      <c r="R30" s="577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1:41" ht="11.25" customHeight="1">
      <c r="A31" s="494" t="s">
        <v>229</v>
      </c>
      <c r="B31" s="477"/>
      <c r="C31" s="477"/>
      <c r="D31" s="477"/>
      <c r="E31" s="477"/>
      <c r="F31" s="477"/>
      <c r="G31" s="477"/>
      <c r="H31" s="187"/>
      <c r="I31" s="76"/>
      <c r="J31" s="76"/>
      <c r="K31" s="76"/>
      <c r="L31" s="76"/>
      <c r="N31" s="83"/>
      <c r="O31" s="195"/>
      <c r="P31" s="195"/>
      <c r="Q31" s="166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ht="11.25" customHeight="1">
      <c r="A32" s="554" t="s">
        <v>230</v>
      </c>
      <c r="B32" s="488"/>
      <c r="C32" s="488"/>
      <c r="D32" s="488"/>
      <c r="E32" s="488"/>
      <c r="F32" s="488"/>
      <c r="G32" s="487">
        <v>17200.216772717798</v>
      </c>
      <c r="H32" s="80"/>
      <c r="I32" s="79"/>
      <c r="J32" s="79"/>
      <c r="K32" s="79"/>
      <c r="L32" s="78"/>
      <c r="N32" s="83"/>
      <c r="O32" s="195"/>
      <c r="P32" s="195"/>
      <c r="Q32" s="195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1.25" customHeight="1">
      <c r="A33" s="535"/>
      <c r="B33" s="477"/>
      <c r="C33" s="477"/>
      <c r="D33" s="477"/>
      <c r="E33" s="477"/>
      <c r="F33" s="477"/>
      <c r="G33" s="477"/>
      <c r="H33" s="187"/>
      <c r="I33" s="76"/>
      <c r="J33" s="76"/>
      <c r="K33" s="76"/>
      <c r="L33" s="76"/>
      <c r="N33" s="83"/>
      <c r="O33" s="32"/>
      <c r="P33" s="32"/>
      <c r="Q33" s="32"/>
      <c r="R33" s="83"/>
      <c r="S33" s="83"/>
      <c r="T33" s="83"/>
      <c r="U33" s="83"/>
      <c r="V33" s="83"/>
      <c r="W33" s="83"/>
      <c r="X33" s="224"/>
      <c r="Y33" s="224"/>
      <c r="Z33" s="224"/>
      <c r="AA33" s="224"/>
      <c r="AB33" s="224"/>
      <c r="AC33" s="224"/>
      <c r="AD33" s="224"/>
      <c r="AE33" s="224"/>
      <c r="AF33" s="83"/>
      <c r="AG33" s="83"/>
      <c r="AH33" s="83"/>
      <c r="AI33" s="83"/>
      <c r="AJ33" s="224"/>
      <c r="AK33" s="224"/>
      <c r="AL33" s="224"/>
      <c r="AM33" s="224"/>
      <c r="AN33" s="224"/>
      <c r="AO33" s="224"/>
    </row>
    <row r="34" spans="1:41" ht="22.8">
      <c r="A34" s="513" t="s">
        <v>231</v>
      </c>
      <c r="B34" s="495"/>
      <c r="C34" s="495"/>
      <c r="D34" s="495"/>
      <c r="E34" s="495"/>
      <c r="F34" s="495"/>
      <c r="G34" s="496">
        <v>24.384998323046258</v>
      </c>
      <c r="H34" s="97"/>
      <c r="I34" s="96"/>
      <c r="J34" s="96"/>
      <c r="K34" s="96"/>
      <c r="L34" s="85"/>
      <c r="N34" s="154" t="s">
        <v>167</v>
      </c>
      <c r="O34" s="32">
        <f>G34-G22/G32*100</f>
        <v>0</v>
      </c>
      <c r="P34" s="83"/>
      <c r="Q34" s="83"/>
      <c r="R34" s="83"/>
      <c r="S34" s="83"/>
      <c r="T34" s="83"/>
      <c r="U34" s="83"/>
      <c r="V34" s="83"/>
      <c r="W34" s="32">
        <f>+ROUND(G34,0)-ROUND('Group PH'!C30,0)</f>
        <v>21</v>
      </c>
      <c r="X34" s="224"/>
      <c r="Y34" s="224"/>
      <c r="Z34" s="224"/>
      <c r="AA34" s="224"/>
      <c r="AB34" s="224"/>
      <c r="AC34" s="224"/>
      <c r="AD34" s="224"/>
      <c r="AE34" s="224"/>
      <c r="AF34" s="83"/>
      <c r="AG34" s="83"/>
      <c r="AH34" s="83"/>
      <c r="AI34" s="32">
        <v>4</v>
      </c>
      <c r="AJ34" s="224"/>
      <c r="AK34" s="224"/>
      <c r="AL34" s="224"/>
      <c r="AM34" s="224"/>
      <c r="AN34" s="224"/>
      <c r="AO34" s="224"/>
    </row>
    <row r="35" spans="1:41" ht="11.25" customHeight="1">
      <c r="A35" s="8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mergeCells count="3">
    <mergeCell ref="A1:L1"/>
    <mergeCell ref="B3:G3"/>
    <mergeCell ref="I3:L3"/>
  </mergeCells>
  <conditionalFormatting sqref="R6:W6 R8:T8 O6:O29">
    <cfRule type="cellIs" dxfId="91" priority="68" operator="notEqual">
      <formula>0</formula>
    </cfRule>
  </conditionalFormatting>
  <conditionalFormatting sqref="Y8:AD8">
    <cfRule type="cellIs" dxfId="90" priority="67" operator="notEqual">
      <formula>0</formula>
    </cfRule>
  </conditionalFormatting>
  <conditionalFormatting sqref="Y17:AD17">
    <cfRule type="cellIs" dxfId="89" priority="64" operator="notEqual">
      <formula>0</formula>
    </cfRule>
  </conditionalFormatting>
  <conditionalFormatting sqref="R10:T10">
    <cfRule type="cellIs" dxfId="88" priority="66" operator="notEqual">
      <formula>0</formula>
    </cfRule>
  </conditionalFormatting>
  <conditionalFormatting sqref="W12 R12:U12">
    <cfRule type="cellIs" dxfId="87" priority="65" operator="notEqual">
      <formula>0</formula>
    </cfRule>
  </conditionalFormatting>
  <conditionalFormatting sqref="Y23:AD23">
    <cfRule type="cellIs" dxfId="86" priority="62" operator="notEqual">
      <formula>0</formula>
    </cfRule>
  </conditionalFormatting>
  <conditionalFormatting sqref="W34">
    <cfRule type="cellIs" dxfId="85" priority="59" operator="notEqual">
      <formula>0</formula>
    </cfRule>
  </conditionalFormatting>
  <conditionalFormatting sqref="U8">
    <cfRule type="cellIs" dxfId="84" priority="58" operator="notEqual">
      <formula>0</formula>
    </cfRule>
  </conditionalFormatting>
  <conditionalFormatting sqref="R27:W27">
    <cfRule type="cellIs" dxfId="83" priority="61" operator="notEqual">
      <formula>0</formula>
    </cfRule>
  </conditionalFormatting>
  <conditionalFormatting sqref="W29 R29:U29">
    <cfRule type="cellIs" dxfId="82" priority="60" operator="notEqual">
      <formula>0</formula>
    </cfRule>
  </conditionalFormatting>
  <conditionalFormatting sqref="V8">
    <cfRule type="cellIs" dxfId="81" priority="57" operator="notEqual">
      <formula>0</formula>
    </cfRule>
  </conditionalFormatting>
  <conditionalFormatting sqref="V10">
    <cfRule type="cellIs" dxfId="80" priority="54" operator="notEqual">
      <formula>0</formula>
    </cfRule>
  </conditionalFormatting>
  <conditionalFormatting sqref="W8">
    <cfRule type="cellIs" dxfId="79" priority="56" operator="notEqual">
      <formula>0</formula>
    </cfRule>
  </conditionalFormatting>
  <conditionalFormatting sqref="U10">
    <cfRule type="cellIs" dxfId="78" priority="55" operator="notEqual">
      <formula>0</formula>
    </cfRule>
  </conditionalFormatting>
  <conditionalFormatting sqref="W10">
    <cfRule type="cellIs" dxfId="77" priority="53" operator="notEqual">
      <formula>0</formula>
    </cfRule>
  </conditionalFormatting>
  <conditionalFormatting sqref="R15:W15 R17:W17">
    <cfRule type="cellIs" dxfId="76" priority="52" operator="notEqual">
      <formula>0</formula>
    </cfRule>
  </conditionalFormatting>
  <conditionalFormatting sqref="R20:W20">
    <cfRule type="cellIs" dxfId="75" priority="51" operator="notEqual">
      <formula>0</formula>
    </cfRule>
  </conditionalFormatting>
  <conditionalFormatting sqref="AF27:AI27">
    <cfRule type="cellIs" dxfId="74" priority="45" operator="notEqual">
      <formula>0</formula>
    </cfRule>
  </conditionalFormatting>
  <conditionalFormatting sqref="AF6:AI7 AF8">
    <cfRule type="cellIs" dxfId="73" priority="49" operator="notEqual">
      <formula>0</formula>
    </cfRule>
  </conditionalFormatting>
  <conditionalFormatting sqref="AF10">
    <cfRule type="cellIs" dxfId="72" priority="48" operator="notEqual">
      <formula>0</formula>
    </cfRule>
  </conditionalFormatting>
  <conditionalFormatting sqref="AF12:AG12 AI12">
    <cfRule type="cellIs" dxfId="71" priority="47" operator="notEqual">
      <formula>0</formula>
    </cfRule>
  </conditionalFormatting>
  <conditionalFormatting sqref="AF29:AG29 AI29">
    <cfRule type="cellIs" dxfId="70" priority="44" operator="notEqual">
      <formula>0</formula>
    </cfRule>
  </conditionalFormatting>
  <conditionalFormatting sqref="AI34">
    <cfRule type="cellIs" dxfId="69" priority="43" operator="notEqual">
      <formula>0</formula>
    </cfRule>
  </conditionalFormatting>
  <conditionalFormatting sqref="AG8">
    <cfRule type="cellIs" dxfId="68" priority="42" operator="notEqual">
      <formula>0</formula>
    </cfRule>
  </conditionalFormatting>
  <conditionalFormatting sqref="AI8">
    <cfRule type="cellIs" dxfId="67" priority="40" operator="notEqual">
      <formula>0</formula>
    </cfRule>
  </conditionalFormatting>
  <conditionalFormatting sqref="AH8">
    <cfRule type="cellIs" dxfId="66" priority="41" operator="notEqual">
      <formula>0</formula>
    </cfRule>
  </conditionalFormatting>
  <conditionalFormatting sqref="AF15:AI17">
    <cfRule type="cellIs" dxfId="65" priority="36" operator="notEqual">
      <formula>0</formula>
    </cfRule>
  </conditionalFormatting>
  <conditionalFormatting sqref="AH10">
    <cfRule type="cellIs" dxfId="64" priority="38" operator="notEqual">
      <formula>0</formula>
    </cfRule>
  </conditionalFormatting>
  <conditionalFormatting sqref="AG10">
    <cfRule type="cellIs" dxfId="63" priority="39" operator="notEqual">
      <formula>0</formula>
    </cfRule>
  </conditionalFormatting>
  <conditionalFormatting sqref="AI10">
    <cfRule type="cellIs" dxfId="62" priority="37" operator="notEqual">
      <formula>0</formula>
    </cfRule>
  </conditionalFormatting>
  <conditionalFormatting sqref="AF20:AI20">
    <cfRule type="cellIs" dxfId="61" priority="35" operator="notEqual">
      <formula>0</formula>
    </cfRule>
  </conditionalFormatting>
  <conditionalFormatting sqref="AK8:AN8">
    <cfRule type="cellIs" dxfId="60" priority="33" operator="notEqual">
      <formula>0</formula>
    </cfRule>
  </conditionalFormatting>
  <conditionalFormatting sqref="AK17:AN17">
    <cfRule type="cellIs" dxfId="59" priority="32" operator="notEqual">
      <formula>0</formula>
    </cfRule>
  </conditionalFormatting>
  <conditionalFormatting sqref="AK23:AN23">
    <cfRule type="cellIs" dxfId="58" priority="31" operator="notEqual">
      <formula>0</formula>
    </cfRule>
  </conditionalFormatting>
  <conditionalFormatting sqref="S7:W7">
    <cfRule type="cellIs" dxfId="57" priority="27" operator="notEqual">
      <formula>0</formula>
    </cfRule>
  </conditionalFormatting>
  <conditionalFormatting sqref="R7">
    <cfRule type="cellIs" dxfId="56" priority="26" operator="notEqual">
      <formula>0</formula>
    </cfRule>
  </conditionalFormatting>
  <conditionalFormatting sqref="R16">
    <cfRule type="cellIs" dxfId="55" priority="25" operator="notEqual">
      <formula>0</formula>
    </cfRule>
  </conditionalFormatting>
  <conditionalFormatting sqref="S16">
    <cfRule type="cellIs" dxfId="54" priority="24" operator="notEqual">
      <formula>0</formula>
    </cfRule>
  </conditionalFormatting>
  <conditionalFormatting sqref="T16">
    <cfRule type="cellIs" dxfId="53" priority="23" operator="notEqual">
      <formula>0</formula>
    </cfRule>
  </conditionalFormatting>
  <conditionalFormatting sqref="U16">
    <cfRule type="cellIs" dxfId="52" priority="22" operator="notEqual">
      <formula>0</formula>
    </cfRule>
  </conditionalFormatting>
  <conditionalFormatting sqref="V16">
    <cfRule type="cellIs" dxfId="51" priority="21" operator="notEqual">
      <formula>0</formula>
    </cfRule>
  </conditionalFormatting>
  <conditionalFormatting sqref="W16">
    <cfRule type="cellIs" dxfId="50" priority="20" operator="notEqual">
      <formula>0</formula>
    </cfRule>
  </conditionalFormatting>
  <conditionalFormatting sqref="O31">
    <cfRule type="cellIs" dxfId="49" priority="19" operator="notEqual">
      <formula>0</formula>
    </cfRule>
  </conditionalFormatting>
  <conditionalFormatting sqref="O32">
    <cfRule type="cellIs" dxfId="48" priority="18" operator="notEqual">
      <formula>0</formula>
    </cfRule>
  </conditionalFormatting>
  <conditionalFormatting sqref="O33">
    <cfRule type="cellIs" dxfId="47" priority="17" operator="notEqual">
      <formula>0</formula>
    </cfRule>
  </conditionalFormatting>
  <conditionalFormatting sqref="Q31">
    <cfRule type="cellIs" dxfId="46" priority="16" operator="notEqual">
      <formula>0</formula>
    </cfRule>
  </conditionalFormatting>
  <conditionalFormatting sqref="Q32">
    <cfRule type="cellIs" dxfId="45" priority="15" operator="notEqual">
      <formula>0</formula>
    </cfRule>
  </conditionalFormatting>
  <conditionalFormatting sqref="Q33">
    <cfRule type="cellIs" dxfId="44" priority="14" operator="notEqual">
      <formula>0</formula>
    </cfRule>
  </conditionalFormatting>
  <conditionalFormatting sqref="R22:W22">
    <cfRule type="cellIs" dxfId="43" priority="12" operator="notEqual">
      <formula>0</formula>
    </cfRule>
  </conditionalFormatting>
  <conditionalFormatting sqref="Y29:AD29">
    <cfRule type="cellIs" dxfId="42" priority="11" operator="notEqual">
      <formula>0</formula>
    </cfRule>
  </conditionalFormatting>
  <conditionalFormatting sqref="P33">
    <cfRule type="cellIs" dxfId="41" priority="2" operator="notEqual">
      <formula>0</formula>
    </cfRule>
  </conditionalFormatting>
  <conditionalFormatting sqref="O34">
    <cfRule type="cellIs" dxfId="40" priority="1" operator="notEqual">
      <formula>0</formula>
    </cfRule>
  </conditionalFormatting>
  <conditionalFormatting sqref="P6:P29">
    <cfRule type="cellIs" dxfId="39" priority="5" operator="notEqual">
      <formula>0</formula>
    </cfRule>
  </conditionalFormatting>
  <conditionalFormatting sqref="P31">
    <cfRule type="cellIs" dxfId="38" priority="4" operator="notEqual">
      <formula>0</formula>
    </cfRule>
  </conditionalFormatting>
  <conditionalFormatting sqref="P32">
    <cfRule type="cellIs" dxfId="37" priority="3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93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F0"/>
    <pageSetUpPr fitToPage="1"/>
  </sheetPr>
  <dimension ref="A1:AK35"/>
  <sheetViews>
    <sheetView showGridLines="0" workbookViewId="0">
      <selection activeCell="A21" sqref="A21"/>
    </sheetView>
  </sheetViews>
  <sheetFormatPr defaultColWidth="9" defaultRowHeight="13.2"/>
  <cols>
    <col min="1" max="1" width="35.77734375" style="82" customWidth="1"/>
    <col min="2" max="7" width="10" style="82" customWidth="1"/>
    <col min="8" max="8" width="1.21875" style="82" customWidth="1"/>
    <col min="9" max="9" width="5" style="82" customWidth="1"/>
    <col min="10" max="10" width="5.6640625" style="82" customWidth="1"/>
    <col min="11" max="12" width="11.21875" style="82" customWidth="1"/>
    <col min="13" max="13" width="5" style="82" customWidth="1"/>
    <col min="14" max="16" width="11" style="82" customWidth="1"/>
    <col min="17" max="17" width="18" style="82" bestFit="1" customWidth="1"/>
    <col min="18" max="18" width="9.77734375" style="82" bestFit="1" customWidth="1"/>
    <col min="19" max="19" width="12.77734375" style="82" bestFit="1" customWidth="1"/>
    <col min="20" max="20" width="3" style="82" customWidth="1"/>
    <col min="21" max="26" width="13.6640625" style="82" customWidth="1"/>
    <col min="27" max="27" width="2.77734375" style="82" customWidth="1"/>
    <col min="28" max="28" width="11" style="82" hidden="1" customWidth="1"/>
    <col min="29" max="29" width="18" style="82" hidden="1" customWidth="1"/>
    <col min="30" max="30" width="9.77734375" style="82" hidden="1" customWidth="1"/>
    <col min="31" max="31" width="12.77734375" style="82" hidden="1" customWidth="1"/>
    <col min="32" max="32" width="3" style="82" hidden="1" customWidth="1"/>
    <col min="33" max="36" width="13.6640625" style="82" hidden="1" customWidth="1"/>
    <col min="37" max="37" width="2.77734375" style="82" customWidth="1"/>
    <col min="38" max="16384" width="9" style="82"/>
  </cols>
  <sheetData>
    <row r="1" spans="1:37" ht="18.75" customHeight="1">
      <c r="A1" s="1652" t="s">
        <v>63</v>
      </c>
      <c r="B1" s="1652" t="s">
        <v>24</v>
      </c>
      <c r="C1" s="1652"/>
      <c r="D1" s="1652"/>
      <c r="E1" s="1652" t="s">
        <v>24</v>
      </c>
      <c r="F1" s="1652" t="s">
        <v>24</v>
      </c>
      <c r="G1" s="1652" t="s">
        <v>24</v>
      </c>
      <c r="H1" s="1652" t="s">
        <v>24</v>
      </c>
      <c r="J1" s="83"/>
      <c r="K1" s="83"/>
      <c r="L1" s="83"/>
      <c r="M1" s="83"/>
      <c r="N1" s="84"/>
      <c r="O1" s="84"/>
      <c r="P1" s="84"/>
      <c r="Q1" s="84"/>
      <c r="R1" s="84"/>
      <c r="S1" s="84"/>
      <c r="T1" s="83"/>
      <c r="U1" s="83"/>
      <c r="V1" s="83"/>
      <c r="W1" s="83"/>
      <c r="X1" s="83"/>
      <c r="Y1" s="83"/>
      <c r="Z1" s="83"/>
      <c r="AA1" s="83"/>
      <c r="AB1" s="84"/>
      <c r="AC1" s="84"/>
      <c r="AD1" s="84"/>
      <c r="AE1" s="84"/>
      <c r="AF1" s="83"/>
      <c r="AG1" s="83"/>
      <c r="AH1" s="83"/>
      <c r="AI1" s="83"/>
      <c r="AJ1" s="83"/>
      <c r="AK1" s="83"/>
    </row>
    <row r="2" spans="1:37" ht="9" customHeight="1">
      <c r="A2" s="153"/>
      <c r="B2" s="215"/>
      <c r="C2" s="215"/>
      <c r="D2" s="215"/>
      <c r="E2" s="215"/>
      <c r="F2" s="215"/>
      <c r="G2" s="215"/>
      <c r="H2" s="215"/>
      <c r="J2" s="83"/>
      <c r="K2" s="83"/>
      <c r="L2" s="83"/>
      <c r="M2" s="83"/>
      <c r="N2" s="84"/>
      <c r="O2" s="84"/>
      <c r="P2" s="84"/>
      <c r="Q2" s="84"/>
      <c r="R2" s="84"/>
      <c r="S2" s="84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4"/>
      <c r="AF2" s="83"/>
      <c r="AG2" s="83"/>
      <c r="AH2" s="83"/>
      <c r="AI2" s="83"/>
      <c r="AJ2" s="83"/>
      <c r="AK2" s="83"/>
    </row>
    <row r="3" spans="1:37" ht="15.75" customHeight="1">
      <c r="A3" s="214"/>
      <c r="B3" s="1653" t="s">
        <v>161</v>
      </c>
      <c r="C3" s="1653" t="s">
        <v>24</v>
      </c>
      <c r="D3" s="1653" t="s">
        <v>24</v>
      </c>
      <c r="E3" s="1653" t="s">
        <v>24</v>
      </c>
      <c r="F3" s="1653" t="s">
        <v>24</v>
      </c>
      <c r="G3" s="1653" t="s">
        <v>24</v>
      </c>
      <c r="H3" s="215"/>
      <c r="J3" s="83"/>
      <c r="K3" s="83"/>
      <c r="L3" s="83"/>
      <c r="M3" s="83"/>
      <c r="N3" s="84"/>
      <c r="O3" s="84"/>
      <c r="P3" s="84"/>
      <c r="Q3" s="84"/>
      <c r="R3" s="84"/>
      <c r="S3" s="84"/>
      <c r="T3" s="120"/>
      <c r="U3" s="120"/>
      <c r="V3" s="120"/>
      <c r="W3" s="120"/>
      <c r="X3" s="120"/>
      <c r="Y3" s="120"/>
      <c r="Z3" s="120"/>
      <c r="AA3" s="120"/>
      <c r="AB3" s="84"/>
      <c r="AC3" s="84"/>
      <c r="AD3" s="84"/>
      <c r="AE3" s="84"/>
      <c r="AF3" s="120"/>
      <c r="AG3" s="120"/>
      <c r="AH3" s="120"/>
      <c r="AI3" s="120"/>
      <c r="AJ3" s="120"/>
      <c r="AK3" s="120"/>
    </row>
    <row r="4" spans="1:37" ht="48.75" customHeight="1">
      <c r="A4" s="108"/>
      <c r="B4" s="216" t="s">
        <v>81</v>
      </c>
      <c r="C4" s="216" t="s">
        <v>82</v>
      </c>
      <c r="D4" s="216" t="s">
        <v>83</v>
      </c>
      <c r="E4" s="216" t="s">
        <v>84</v>
      </c>
      <c r="F4" s="216" t="s">
        <v>85</v>
      </c>
      <c r="G4" s="216" t="s">
        <v>86</v>
      </c>
      <c r="H4" s="88"/>
      <c r="J4" s="83"/>
      <c r="K4" s="84" t="s">
        <v>66</v>
      </c>
      <c r="L4" s="84" t="s">
        <v>20</v>
      </c>
      <c r="M4" s="83"/>
      <c r="N4" s="84" t="s">
        <v>67</v>
      </c>
      <c r="O4" s="84"/>
      <c r="P4" s="84"/>
      <c r="Q4" s="84"/>
      <c r="R4" s="84"/>
      <c r="S4" s="84"/>
      <c r="T4" s="121"/>
      <c r="U4" s="121"/>
      <c r="V4" s="121"/>
      <c r="W4" s="121"/>
      <c r="X4" s="121"/>
      <c r="Y4" s="121"/>
      <c r="Z4" s="121"/>
      <c r="AA4" s="121"/>
      <c r="AB4" s="84" t="s">
        <v>67</v>
      </c>
      <c r="AC4" s="84"/>
      <c r="AD4" s="84"/>
      <c r="AE4" s="84"/>
      <c r="AF4" s="121"/>
      <c r="AG4" s="121"/>
      <c r="AH4" s="121"/>
      <c r="AI4" s="121"/>
      <c r="AJ4" s="121"/>
      <c r="AK4" s="121"/>
    </row>
    <row r="5" spans="1:37" ht="11.25" customHeight="1">
      <c r="A5" s="501" t="s">
        <v>154</v>
      </c>
      <c r="B5" s="478" t="s">
        <v>2</v>
      </c>
      <c r="C5" s="478" t="s">
        <v>2</v>
      </c>
      <c r="D5" s="478" t="s">
        <v>2</v>
      </c>
      <c r="E5" s="478" t="s">
        <v>2</v>
      </c>
      <c r="F5" s="478" t="s">
        <v>2</v>
      </c>
      <c r="G5" s="478" t="s">
        <v>2</v>
      </c>
      <c r="H5" s="97"/>
      <c r="J5" s="83"/>
      <c r="K5" s="84"/>
      <c r="L5" s="84"/>
      <c r="M5" s="83"/>
      <c r="N5" s="118" t="s">
        <v>64</v>
      </c>
      <c r="O5" s="118" t="s">
        <v>68</v>
      </c>
      <c r="P5" s="118" t="s">
        <v>72</v>
      </c>
      <c r="Q5" s="118" t="s">
        <v>65</v>
      </c>
      <c r="R5" s="118" t="s">
        <v>31</v>
      </c>
      <c r="S5" s="118" t="s">
        <v>34</v>
      </c>
      <c r="T5" s="83"/>
      <c r="U5" s="83"/>
      <c r="V5" s="83"/>
      <c r="W5" s="83"/>
      <c r="X5" s="83"/>
      <c r="Y5" s="83"/>
      <c r="Z5" s="83"/>
      <c r="AA5" s="83"/>
      <c r="AB5" s="118" t="s">
        <v>64</v>
      </c>
      <c r="AC5" s="118" t="s">
        <v>65</v>
      </c>
      <c r="AD5" s="118" t="s">
        <v>31</v>
      </c>
      <c r="AE5" s="118" t="s">
        <v>34</v>
      </c>
      <c r="AF5" s="83"/>
      <c r="AG5" s="83"/>
      <c r="AH5" s="83"/>
      <c r="AI5" s="83"/>
      <c r="AJ5" s="83"/>
      <c r="AK5" s="83"/>
    </row>
    <row r="6" spans="1:37" ht="12.75" customHeight="1">
      <c r="A6" s="515" t="s">
        <v>5</v>
      </c>
      <c r="B6" s="516">
        <v>-4604</v>
      </c>
      <c r="C6" s="516">
        <v>-7349</v>
      </c>
      <c r="D6" s="516">
        <v>-2312</v>
      </c>
      <c r="E6" s="516">
        <v>-9661</v>
      </c>
      <c r="F6" s="516">
        <v>-1978</v>
      </c>
      <c r="G6" s="517">
        <v>-16243</v>
      </c>
      <c r="H6" s="110"/>
      <c r="J6" s="84"/>
      <c r="K6" s="32">
        <f>ROUND(C6,0)+ROUND(D6,0)-ROUND(E6,0)</f>
        <v>0</v>
      </c>
      <c r="L6" s="32">
        <f>G6-F6-E6-B6</f>
        <v>0</v>
      </c>
      <c r="M6" s="84"/>
      <c r="N6" s="32">
        <f>+ROUND(B6,0)-ROUND('Barclays UK YTD'!D14,0)</f>
        <v>0</v>
      </c>
      <c r="O6" s="32">
        <f>ROUND(C6,0)-ROUND('Barclays International YTD'!D69,0)</f>
        <v>0</v>
      </c>
      <c r="P6" s="32">
        <f>ROUND(D6,0)-ROUND('Barclays International YTD'!D109,0)</f>
        <v>0</v>
      </c>
      <c r="Q6" s="32">
        <f>+ROUND(E6,0)-ROUND('Barclays International YTD'!D15,0)</f>
        <v>0</v>
      </c>
      <c r="R6" s="32">
        <f>+ROUND(F6,0)-ROUND('Head Office YTD'!D15,0)</f>
        <v>0</v>
      </c>
      <c r="S6" s="32">
        <f>+ROUND(G6,0)-ROUND('Group PH'!D9,0)</f>
        <v>-12925</v>
      </c>
      <c r="T6" s="83"/>
      <c r="U6" s="83"/>
      <c r="V6" s="83"/>
      <c r="W6" s="83"/>
      <c r="X6" s="83"/>
      <c r="Y6" s="83"/>
      <c r="Z6" s="83"/>
      <c r="AA6" s="83"/>
      <c r="AB6" s="32" t="e">
        <v>#REF!</v>
      </c>
      <c r="AC6" s="32" t="e">
        <v>#REF!</v>
      </c>
      <c r="AD6" s="32" t="e">
        <v>#REF!</v>
      </c>
      <c r="AE6" s="32" t="e">
        <v>#REF!</v>
      </c>
      <c r="AF6" s="83"/>
      <c r="AG6" s="83"/>
      <c r="AH6" s="83"/>
      <c r="AI6" s="83"/>
      <c r="AJ6" s="83"/>
      <c r="AK6" s="83"/>
    </row>
    <row r="7" spans="1:37" ht="11.25" customHeight="1">
      <c r="A7" s="518" t="s">
        <v>100</v>
      </c>
      <c r="B7" s="519">
        <v>483</v>
      </c>
      <c r="C7" s="519">
        <v>68</v>
      </c>
      <c r="D7" s="519">
        <v>59</v>
      </c>
      <c r="E7" s="519">
        <v>127</v>
      </c>
      <c r="F7" s="519">
        <v>1597</v>
      </c>
      <c r="G7" s="520">
        <v>2207</v>
      </c>
      <c r="H7" s="110"/>
      <c r="J7" s="84"/>
      <c r="K7" s="32">
        <f t="shared" ref="K7:K21" si="0">ROUND(C7,0)+ROUND(D7,0)-ROUND(E7,0)</f>
        <v>0</v>
      </c>
      <c r="L7" s="32">
        <f t="shared" ref="L7:L8" si="1">G7-F7-E7-B7</f>
        <v>0</v>
      </c>
      <c r="M7" s="84"/>
      <c r="N7" s="32">
        <f>B7+'Barclays UK YTD'!D13</f>
        <v>0</v>
      </c>
      <c r="O7" s="32">
        <f>ROUND(C7,0)+ROUND('Barclays International YTD'!D68,0)</f>
        <v>0</v>
      </c>
      <c r="P7" s="32">
        <f>ROUND(D7,0)+ROUND('Barclays International YTD'!D108,0)</f>
        <v>0</v>
      </c>
      <c r="Q7" s="32">
        <f>ROUND(E7,0)+ROUND('Barclays International YTD'!D14,0)</f>
        <v>0</v>
      </c>
      <c r="R7" s="32">
        <f>+ROUND(F7,0)+ROUND('Head Office YTD'!D14,0)</f>
        <v>0</v>
      </c>
      <c r="S7" s="32">
        <f>ROUND(G7,0)+ROUND('Group PH'!D8,0)</f>
        <v>2146</v>
      </c>
      <c r="T7" s="83"/>
      <c r="U7" s="84" t="s">
        <v>37</v>
      </c>
      <c r="V7" s="84"/>
      <c r="W7" s="84"/>
      <c r="X7" s="83"/>
      <c r="Y7" s="83"/>
      <c r="Z7" s="83"/>
      <c r="AA7" s="83"/>
      <c r="AB7" s="32" t="e">
        <v>#REF!</v>
      </c>
      <c r="AC7" s="32" t="e">
        <v>#REF!</v>
      </c>
      <c r="AD7" s="32" t="e">
        <v>#REF!</v>
      </c>
      <c r="AE7" s="32" t="e">
        <v>#REF!</v>
      </c>
      <c r="AF7" s="83"/>
      <c r="AG7" s="84" t="s">
        <v>37</v>
      </c>
      <c r="AH7" s="83"/>
      <c r="AI7" s="83"/>
      <c r="AJ7" s="83"/>
      <c r="AK7" s="83"/>
    </row>
    <row r="8" spans="1:37">
      <c r="A8" s="521" t="s">
        <v>232</v>
      </c>
      <c r="B8" s="522">
        <v>-4121</v>
      </c>
      <c r="C8" s="522">
        <v>-7281</v>
      </c>
      <c r="D8" s="522">
        <v>-2253</v>
      </c>
      <c r="E8" s="522">
        <v>-9534</v>
      </c>
      <c r="F8" s="522">
        <v>-381</v>
      </c>
      <c r="G8" s="523">
        <v>-14036</v>
      </c>
      <c r="H8" s="111"/>
      <c r="J8" s="84"/>
      <c r="K8" s="32">
        <f t="shared" si="0"/>
        <v>0</v>
      </c>
      <c r="L8" s="32">
        <f t="shared" si="1"/>
        <v>0</v>
      </c>
      <c r="M8" s="84"/>
      <c r="N8" s="32">
        <f>+ROUND(B8,0)-ROUND('Barclays UK YTD'!D10,0)-ROUND('Barclays UK YTD'!D11,0)</f>
        <v>0</v>
      </c>
      <c r="O8" s="32">
        <f>ROUND(C8,0)-ROUND('Barclays International YTD'!D65,0)-ROUND('Barclays International YTD'!D66,0)</f>
        <v>0</v>
      </c>
      <c r="P8" s="32">
        <f>ROUND(D8,0)-ROUND('Barclays International YTD'!D105,0)-ROUND('Barclays International YTD'!D106,0)</f>
        <v>0</v>
      </c>
      <c r="Q8" s="32">
        <f>+ROUND(E8,0)-ROUND('Barclays International YTD'!D11,0)-ROUND('Barclays International YTD'!D12,0)</f>
        <v>0</v>
      </c>
      <c r="R8" s="32">
        <f>+ROUND(F8,0)-ROUND('Head Office YTD'!D10,0)-ROUND('Head Office YTD'!D11,0)-ROUND('Head Office YTD'!D13,0)</f>
        <v>0</v>
      </c>
      <c r="S8" s="32" t="e">
        <f>+ROUND(G8,0)-ROUND('Group PH'!D7,0)-ROUND('Group PH'!#REF!,0)-ROUND('Group PH'!#REF!,0)</f>
        <v>#REF!</v>
      </c>
      <c r="T8" s="83"/>
      <c r="U8" s="32">
        <f>+ROUND(B6,0)+ROUND(B7,0)-ROUND(B8,0)</f>
        <v>0</v>
      </c>
      <c r="V8" s="32">
        <f t="shared" ref="V8:W8" si="2">+ROUND(C6,0)+ROUND(C7,0)-ROUND(C8,0)</f>
        <v>0</v>
      </c>
      <c r="W8" s="32">
        <f t="shared" si="2"/>
        <v>0</v>
      </c>
      <c r="X8" s="32">
        <f>+ROUND(E6,0)+ROUND(E7,0)-ROUND(E8,0)</f>
        <v>0</v>
      </c>
      <c r="Y8" s="32">
        <f>+ROUND(F6,0)+ROUND(F7,0)-ROUND(F8,0)</f>
        <v>0</v>
      </c>
      <c r="Z8" s="32">
        <f>+ROUND(G6,0)+ROUND(G7,0)-ROUND(G8,0)</f>
        <v>0</v>
      </c>
      <c r="AA8" s="83"/>
      <c r="AB8" s="32" t="e">
        <v>#REF!</v>
      </c>
      <c r="AC8" s="32" t="e">
        <v>#REF!</v>
      </c>
      <c r="AD8" s="32" t="e">
        <v>#REF!</v>
      </c>
      <c r="AE8" s="32" t="e">
        <v>#REF!</v>
      </c>
      <c r="AF8" s="83"/>
      <c r="AG8" s="32" t="e">
        <f>+ROUND(#REF!,0)+ROUND(#REF!,0)-ROUND(#REF!,0)</f>
        <v>#REF!</v>
      </c>
      <c r="AH8" s="32" t="e">
        <f>+ROUND(#REF!,0)+ROUND(#REF!,0)-ROUND(#REF!,0)</f>
        <v>#REF!</v>
      </c>
      <c r="AI8" s="32" t="e">
        <f>+ROUND(#REF!,0)+ROUND(#REF!,0)-ROUND(#REF!,0)</f>
        <v>#REF!</v>
      </c>
      <c r="AJ8" s="32" t="e">
        <f>+ROUND(#REF!,0)+ROUND(#REF!,0)-ROUND(#REF!,0)</f>
        <v>#REF!</v>
      </c>
      <c r="AK8" s="83"/>
    </row>
    <row r="9" spans="1:37" ht="11.25" customHeight="1">
      <c r="A9" s="524"/>
      <c r="B9" s="525"/>
      <c r="C9" s="525"/>
      <c r="D9" s="525"/>
      <c r="E9" s="525"/>
      <c r="F9" s="525"/>
      <c r="G9" s="525"/>
      <c r="H9" s="111"/>
      <c r="J9" s="84"/>
      <c r="K9" s="38"/>
      <c r="L9" s="38"/>
      <c r="M9" s="84"/>
      <c r="N9" s="84"/>
      <c r="O9" s="84"/>
      <c r="P9" s="84"/>
      <c r="Q9" s="84"/>
      <c r="R9" s="84"/>
      <c r="S9" s="84"/>
      <c r="T9" s="83"/>
      <c r="U9" s="83"/>
      <c r="V9" s="83"/>
      <c r="W9" s="83"/>
      <c r="X9" s="83"/>
      <c r="Y9" s="83"/>
      <c r="Z9" s="83"/>
      <c r="AA9" s="83"/>
      <c r="AB9" s="84"/>
      <c r="AC9" s="84"/>
      <c r="AD9" s="84"/>
      <c r="AE9" s="84"/>
      <c r="AF9" s="83"/>
      <c r="AG9" s="83"/>
      <c r="AH9" s="83"/>
      <c r="AI9" s="83"/>
      <c r="AJ9" s="83"/>
      <c r="AK9" s="83"/>
    </row>
    <row r="10" spans="1:37" ht="11.25" customHeight="1">
      <c r="A10" s="515" t="s">
        <v>101</v>
      </c>
      <c r="B10" s="516">
        <v>7383</v>
      </c>
      <c r="C10" s="516">
        <v>9765</v>
      </c>
      <c r="D10" s="516">
        <v>4261</v>
      </c>
      <c r="E10" s="516">
        <v>14026</v>
      </c>
      <c r="F10" s="516">
        <v>-273</v>
      </c>
      <c r="G10" s="517">
        <v>21136</v>
      </c>
      <c r="H10" s="110"/>
      <c r="J10" s="83"/>
      <c r="K10" s="32">
        <f t="shared" si="0"/>
        <v>0</v>
      </c>
      <c r="L10" s="32">
        <f>G10-F10-E10-B10</f>
        <v>0</v>
      </c>
      <c r="M10" s="83"/>
      <c r="N10" s="32">
        <f>+ROUND(B10,0)-ROUND('Barclays UK YTD'!D7,0)</f>
        <v>0</v>
      </c>
      <c r="O10" s="32">
        <f>ROUND(C10,0)-ROUND('Barclays International YTD'!D62,0)</f>
        <v>0</v>
      </c>
      <c r="P10" s="32">
        <f>ROUND(D10,0)-ROUND('Barclays International YTD'!D102,0)</f>
        <v>0</v>
      </c>
      <c r="Q10" s="32">
        <f>+ROUND(E10,0)-ROUND('Barclays International YTD'!D8,0)</f>
        <v>0</v>
      </c>
      <c r="R10" s="32">
        <f>+ROUND(F10,0)-ROUND('Head Office YTD'!D7,0)</f>
        <v>0</v>
      </c>
      <c r="S10" s="32">
        <f>+ROUND(G10,0)-ROUND('Group PH'!D4,0)</f>
        <v>15884</v>
      </c>
      <c r="T10" s="83"/>
      <c r="U10" s="83"/>
      <c r="V10" s="83"/>
      <c r="W10" s="83"/>
      <c r="X10" s="83"/>
      <c r="Y10" s="83"/>
      <c r="Z10" s="83"/>
      <c r="AA10" s="83"/>
      <c r="AB10" s="32" t="e">
        <v>#REF!</v>
      </c>
      <c r="AC10" s="32" t="e">
        <v>#REF!</v>
      </c>
      <c r="AD10" s="32" t="e">
        <v>#REF!</v>
      </c>
      <c r="AE10" s="32" t="e">
        <v>#REF!</v>
      </c>
      <c r="AF10" s="83"/>
      <c r="AG10" s="83"/>
      <c r="AH10" s="83"/>
      <c r="AI10" s="83"/>
      <c r="AJ10" s="83"/>
      <c r="AK10" s="83"/>
    </row>
    <row r="11" spans="1:37" ht="11.25" customHeight="1">
      <c r="A11" s="524"/>
      <c r="B11" s="526"/>
      <c r="C11" s="526"/>
      <c r="D11" s="526"/>
      <c r="E11" s="526"/>
      <c r="F11" s="526"/>
      <c r="G11" s="526"/>
      <c r="H11" s="112"/>
      <c r="J11" s="83"/>
      <c r="K11" s="38"/>
      <c r="L11" s="38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37">
      <c r="A12" s="521" t="s">
        <v>222</v>
      </c>
      <c r="B12" s="527">
        <v>0.56000000000000005</v>
      </c>
      <c r="C12" s="527">
        <v>0.75</v>
      </c>
      <c r="D12" s="527">
        <v>0.53</v>
      </c>
      <c r="E12" s="527">
        <v>0.68</v>
      </c>
      <c r="F12" s="527" t="s">
        <v>223</v>
      </c>
      <c r="G12" s="528">
        <v>0.66</v>
      </c>
      <c r="H12" s="113"/>
      <c r="J12" s="84"/>
      <c r="K12" s="38"/>
      <c r="L12" s="38"/>
      <c r="M12" s="84"/>
      <c r="N12" s="256">
        <f>+ROUND(B12,2)-ROUND('Barclays UK YTD'!D45,2)</f>
        <v>0</v>
      </c>
      <c r="O12" s="256">
        <f>ROUND(C12,2)-ROUND('Barclays International YTD'!D95,2)</f>
        <v>0</v>
      </c>
      <c r="P12" s="256">
        <f>ROUND(D12,2)-ROUND('Barclays International YTD'!D138,2)</f>
        <v>0</v>
      </c>
      <c r="Q12" s="256">
        <f>+ROUND(E12,2)-ROUND('Barclays International YTD'!D45,2)</f>
        <v>0</v>
      </c>
      <c r="R12" s="83"/>
      <c r="S12" s="256">
        <f>+ROUND(G12,2)-ROUND('Group PH'!D29,2)</f>
        <v>4.0000000000000036E-2</v>
      </c>
      <c r="T12" s="83"/>
      <c r="U12" s="83"/>
      <c r="V12" s="83"/>
      <c r="W12" s="83"/>
      <c r="X12" s="83"/>
      <c r="Y12" s="83"/>
      <c r="Z12" s="83"/>
      <c r="AA12" s="83"/>
      <c r="AB12" s="32" t="e">
        <v>#REF!</v>
      </c>
      <c r="AC12" s="32" t="e">
        <v>#REF!</v>
      </c>
      <c r="AD12" s="83"/>
      <c r="AE12" s="32" t="e">
        <v>#REF!</v>
      </c>
      <c r="AF12" s="83"/>
      <c r="AG12" s="83"/>
      <c r="AH12" s="83"/>
      <c r="AI12" s="83"/>
      <c r="AJ12" s="83"/>
      <c r="AK12" s="83"/>
    </row>
    <row r="13" spans="1:37" ht="12.75" customHeight="1">
      <c r="A13" s="508"/>
      <c r="B13" s="529"/>
      <c r="C13" s="529"/>
      <c r="D13" s="529"/>
      <c r="E13" s="529"/>
      <c r="F13" s="529"/>
      <c r="G13" s="529"/>
      <c r="H13" s="113"/>
      <c r="J13" s="83"/>
      <c r="K13" s="38"/>
      <c r="L13" s="38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spans="1:37" ht="11.25" customHeight="1">
      <c r="A14" s="552" t="s">
        <v>102</v>
      </c>
      <c r="B14" s="562"/>
      <c r="C14" s="562"/>
      <c r="D14" s="562"/>
      <c r="E14" s="563"/>
      <c r="F14" s="563"/>
      <c r="G14" s="563"/>
      <c r="H14" s="88"/>
      <c r="J14" s="83"/>
      <c r="K14" s="38"/>
      <c r="L14" s="38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</row>
    <row r="15" spans="1:37" ht="11.25" customHeight="1">
      <c r="A15" s="549" t="s">
        <v>224</v>
      </c>
      <c r="B15" s="479">
        <v>1956</v>
      </c>
      <c r="C15" s="479">
        <v>2593</v>
      </c>
      <c r="D15" s="479">
        <v>1182</v>
      </c>
      <c r="E15" s="539">
        <v>3775</v>
      </c>
      <c r="F15" s="539">
        <v>-2237</v>
      </c>
      <c r="G15" s="530">
        <v>3494</v>
      </c>
      <c r="H15" s="132"/>
      <c r="J15" s="83"/>
      <c r="K15" s="32">
        <f t="shared" si="0"/>
        <v>0</v>
      </c>
      <c r="L15" s="32">
        <f t="shared" ref="L15:L17" si="3">G15-F15-E15-B15</f>
        <v>0</v>
      </c>
      <c r="M15" s="83"/>
      <c r="N15" s="32">
        <f>+ROUND(B15,0)-ROUND('Barclays UK YTD'!D16,0)</f>
        <v>0</v>
      </c>
      <c r="O15" s="32">
        <f>ROUND(C15,0)-ROUND('Barclays International YTD'!D71,0)</f>
        <v>0</v>
      </c>
      <c r="P15" s="32">
        <f>ROUND(D15,0)-ROUND('Barclays International YTD'!D111,0)</f>
        <v>0</v>
      </c>
      <c r="Q15" s="32">
        <f>+ROUND(E15,0)-ROUND('Barclays International YTD'!D17,0)</f>
        <v>0</v>
      </c>
      <c r="R15" s="32">
        <f>+ROUND(F15,0)-ROUND('Head Office YTD'!D17,0)</f>
        <v>0</v>
      </c>
      <c r="S15" s="32">
        <f>+ROUND(G15,0)-ROUND('Group PH'!D11,0)</f>
        <v>2011</v>
      </c>
      <c r="T15" s="83"/>
      <c r="U15" s="83"/>
      <c r="V15" s="83"/>
      <c r="W15" s="83"/>
      <c r="X15" s="83"/>
      <c r="Y15" s="83"/>
      <c r="Z15" s="83"/>
      <c r="AA15" s="83"/>
      <c r="AB15" s="32" t="e">
        <v>#REF!</v>
      </c>
      <c r="AC15" s="32" t="e">
        <v>#REF!</v>
      </c>
      <c r="AD15" s="32" t="e">
        <v>#REF!</v>
      </c>
      <c r="AE15" s="32" t="e">
        <v>#REF!</v>
      </c>
      <c r="AF15" s="83"/>
      <c r="AG15" s="83"/>
      <c r="AH15" s="83"/>
      <c r="AI15" s="83"/>
      <c r="AJ15" s="83"/>
      <c r="AK15" s="83"/>
    </row>
    <row r="16" spans="1:37" ht="11.25" customHeight="1">
      <c r="A16" s="550" t="s">
        <v>100</v>
      </c>
      <c r="B16" s="502">
        <v>483</v>
      </c>
      <c r="C16" s="502">
        <v>68</v>
      </c>
      <c r="D16" s="502">
        <v>59</v>
      </c>
      <c r="E16" s="540">
        <v>127</v>
      </c>
      <c r="F16" s="540">
        <v>1597</v>
      </c>
      <c r="G16" s="509">
        <v>2207</v>
      </c>
      <c r="H16" s="133"/>
      <c r="J16" s="84"/>
      <c r="K16" s="32">
        <f t="shared" si="0"/>
        <v>0</v>
      </c>
      <c r="L16" s="32">
        <f t="shared" si="3"/>
        <v>0</v>
      </c>
      <c r="M16" s="84"/>
      <c r="N16" s="32">
        <f>+ROUND(B16,0)+ROUND('Barclays UK YTD'!D13,0)</f>
        <v>0</v>
      </c>
      <c r="O16" s="32">
        <f>ROUND(C16,0)+ROUND('Barclays International YTD'!D68,0)</f>
        <v>0</v>
      </c>
      <c r="P16" s="32">
        <f>ROUND(D16,0)+ROUND('Barclays International YTD'!D108,0)</f>
        <v>0</v>
      </c>
      <c r="Q16" s="32">
        <f>+ROUND(E16,0)+ROUND('Barclays International YTD'!D14,0)</f>
        <v>0</v>
      </c>
      <c r="R16" s="32">
        <f>+ROUND(F16,0)+ROUND('Head Office YTD'!D14,0)</f>
        <v>0</v>
      </c>
      <c r="S16" s="32">
        <f>+ROUND(G16,0)+ROUND('Group PH'!D8,0)</f>
        <v>2146</v>
      </c>
      <c r="T16" s="83"/>
      <c r="U16" s="83"/>
      <c r="V16" s="83"/>
      <c r="W16" s="83"/>
      <c r="X16" s="83"/>
      <c r="Y16" s="83"/>
      <c r="Z16" s="83"/>
      <c r="AA16" s="83"/>
      <c r="AB16" s="32" t="e">
        <v>#REF!</v>
      </c>
      <c r="AC16" s="32" t="e">
        <v>#REF!</v>
      </c>
      <c r="AD16" s="32" t="e">
        <v>#REF!</v>
      </c>
      <c r="AE16" s="32" t="e">
        <v>#REF!</v>
      </c>
      <c r="AF16" s="83"/>
      <c r="AG16" s="83"/>
      <c r="AH16" s="83"/>
      <c r="AI16" s="83"/>
      <c r="AJ16" s="83"/>
      <c r="AK16" s="83"/>
    </row>
    <row r="17" spans="1:37" ht="25.5" customHeight="1">
      <c r="A17" s="551" t="s">
        <v>225</v>
      </c>
      <c r="B17" s="480">
        <v>2439</v>
      </c>
      <c r="C17" s="480">
        <v>2661</v>
      </c>
      <c r="D17" s="480">
        <v>1241</v>
      </c>
      <c r="E17" s="532">
        <v>3902</v>
      </c>
      <c r="F17" s="532">
        <v>-640</v>
      </c>
      <c r="G17" s="523">
        <v>5701</v>
      </c>
      <c r="H17" s="136"/>
      <c r="J17" s="84"/>
      <c r="K17" s="32">
        <f t="shared" si="0"/>
        <v>0</v>
      </c>
      <c r="L17" s="32">
        <f t="shared" si="3"/>
        <v>0</v>
      </c>
      <c r="M17" s="84"/>
      <c r="N17" s="32">
        <f>+ROUND(B17,0)-ROUND('Barclays UK YTD'!D42,0)</f>
        <v>0</v>
      </c>
      <c r="O17" s="32">
        <f>ROUND(C17,0)-ROUND('Barclays International YTD'!D92,0)</f>
        <v>0</v>
      </c>
      <c r="P17" s="32">
        <f>ROUND(D17,0)-ROUND('Barclays International YTD'!D135,0)</f>
        <v>0</v>
      </c>
      <c r="Q17" s="32">
        <f>+ROUND(E17,0)-ROUND('Barclays International YTD'!D42,0)</f>
        <v>0</v>
      </c>
      <c r="R17" s="32">
        <f>+ROUND(F17,0)-ROUND('Head Office YTD'!D29,0)</f>
        <v>0</v>
      </c>
      <c r="S17" s="32">
        <f>+ROUND(G17,0)-ROUND('Group PH'!D26,0)</f>
        <v>4157</v>
      </c>
      <c r="T17" s="83"/>
      <c r="U17" s="32">
        <f>+ROUND(B15,0)+ROUND(B16,0)-ROUND(B17,0)</f>
        <v>0</v>
      </c>
      <c r="V17" s="32">
        <f t="shared" ref="V17:W17" si="4">+ROUND(C15,0)+ROUND(C16,0)-ROUND(C17,0)</f>
        <v>0</v>
      </c>
      <c r="W17" s="32">
        <f t="shared" si="4"/>
        <v>0</v>
      </c>
      <c r="X17" s="32">
        <f>+ROUND(E15,0)+ROUND(E16,0)-ROUND(E17,0)</f>
        <v>0</v>
      </c>
      <c r="Y17" s="32">
        <f>+ROUND(F15,0)+ROUND(F16,0)-ROUND(F17,0)</f>
        <v>0</v>
      </c>
      <c r="Z17" s="32">
        <f>+ROUND(G15,0)+ROUND(G16,0)-ROUND(G17,0)</f>
        <v>0</v>
      </c>
      <c r="AA17" s="83"/>
      <c r="AB17" s="32" t="e">
        <v>#REF!</v>
      </c>
      <c r="AC17" s="32" t="e">
        <v>#REF!</v>
      </c>
      <c r="AD17" s="32" t="e">
        <v>#REF!</v>
      </c>
      <c r="AE17" s="32" t="e">
        <v>#REF!</v>
      </c>
      <c r="AF17" s="83"/>
      <c r="AG17" s="32" t="e">
        <f>+ROUND(#REF!,0)+ROUND(#REF!,0)-ROUND(#REF!,0)</f>
        <v>#REF!</v>
      </c>
      <c r="AH17" s="32" t="e">
        <f>+ROUND(#REF!,0)+ROUND(#REF!,0)-ROUND(#REF!,0)</f>
        <v>#REF!</v>
      </c>
      <c r="AI17" s="32" t="e">
        <f>+ROUND(#REF!,0)+ROUND(#REF!,0)-ROUND(#REF!,0)</f>
        <v>#REF!</v>
      </c>
      <c r="AJ17" s="32" t="e">
        <f>+ROUND(#REF!,0)+ROUND(#REF!,0)-ROUND(#REF!,0)</f>
        <v>#REF!</v>
      </c>
      <c r="AK17" s="83"/>
    </row>
    <row r="18" spans="1:37" ht="11.25" customHeight="1">
      <c r="A18" s="553"/>
      <c r="B18" s="497"/>
      <c r="C18" s="497"/>
      <c r="D18" s="497"/>
      <c r="E18" s="541"/>
      <c r="F18" s="541"/>
      <c r="G18" s="541"/>
      <c r="H18" s="88"/>
      <c r="J18" s="83"/>
      <c r="K18" s="38"/>
      <c r="L18" s="38"/>
      <c r="M18" s="231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22.8">
      <c r="A19" s="552" t="s">
        <v>103</v>
      </c>
      <c r="B19" s="498"/>
      <c r="C19" s="498"/>
      <c r="D19" s="498"/>
      <c r="E19" s="542"/>
      <c r="F19" s="542"/>
      <c r="G19" s="542"/>
      <c r="H19" s="88"/>
      <c r="J19" s="83"/>
      <c r="K19" s="38"/>
      <c r="L19" s="38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spans="1:37" ht="11.25" customHeight="1">
      <c r="A20" s="554" t="s">
        <v>7</v>
      </c>
      <c r="B20" s="555">
        <v>1198</v>
      </c>
      <c r="C20" s="555">
        <v>1781</v>
      </c>
      <c r="D20" s="555">
        <v>818</v>
      </c>
      <c r="E20" s="555">
        <v>2599</v>
      </c>
      <c r="F20" s="555">
        <v>-2200</v>
      </c>
      <c r="G20" s="556">
        <v>1597</v>
      </c>
      <c r="H20" s="22"/>
      <c r="J20" s="84"/>
      <c r="K20" s="32">
        <f t="shared" si="0"/>
        <v>0</v>
      </c>
      <c r="L20" s="32">
        <f t="shared" ref="L20:L22" si="5">G20-F20-E20-B20</f>
        <v>0</v>
      </c>
      <c r="M20" s="84"/>
      <c r="N20" s="32">
        <f>+ROUND(B20,0)-ROUND('Barclays UK YTD'!D17,0)</f>
        <v>0</v>
      </c>
      <c r="O20" s="32">
        <f>ROUND(C20,0)-ROUND('Barclays International YTD'!D72,0)</f>
        <v>0</v>
      </c>
      <c r="P20" s="32">
        <f>ROUND(D20,0)-ROUND('Barclays International YTD'!D112,0)</f>
        <v>0</v>
      </c>
      <c r="Q20" s="32">
        <f>+ROUND(E20,0)-ROUND('Barclays International YTD'!D18,0)</f>
        <v>0</v>
      </c>
      <c r="R20" s="32">
        <f>+ROUND(F20,0)-ROUND('Head Office YTD'!D18,0)</f>
        <v>0</v>
      </c>
      <c r="S20" s="32">
        <f>+ROUND(G20,0)-ROUND('Group PH'!D16,0)</f>
        <v>559</v>
      </c>
      <c r="T20" s="220"/>
      <c r="U20" s="220"/>
      <c r="V20" s="220"/>
      <c r="W20" s="220"/>
      <c r="X20" s="220"/>
      <c r="Y20" s="220"/>
      <c r="Z20" s="220"/>
      <c r="AA20" s="220"/>
      <c r="AB20" s="32" t="e">
        <v>#REF!</v>
      </c>
      <c r="AC20" s="32" t="e">
        <v>#REF!</v>
      </c>
      <c r="AD20" s="32" t="e">
        <v>#REF!</v>
      </c>
      <c r="AE20" s="32" t="e">
        <v>#REF!</v>
      </c>
      <c r="AF20" s="220"/>
      <c r="AG20" s="220"/>
      <c r="AH20" s="220"/>
      <c r="AI20" s="220"/>
      <c r="AJ20" s="220"/>
      <c r="AK20" s="220"/>
    </row>
    <row r="21" spans="1:37" ht="11.25" customHeight="1">
      <c r="A21" s="561" t="s">
        <v>104</v>
      </c>
      <c r="B21" s="546">
        <v>472</v>
      </c>
      <c r="C21" s="546">
        <v>62</v>
      </c>
      <c r="D21" s="546">
        <v>44</v>
      </c>
      <c r="E21" s="546">
        <v>106</v>
      </c>
      <c r="F21" s="546">
        <v>1558</v>
      </c>
      <c r="G21" s="564">
        <v>2136</v>
      </c>
      <c r="H21" s="22"/>
      <c r="J21" s="84"/>
      <c r="K21" s="32">
        <f t="shared" si="0"/>
        <v>0</v>
      </c>
      <c r="L21" s="32">
        <f t="shared" si="5"/>
        <v>0</v>
      </c>
      <c r="M21" s="84"/>
      <c r="N21" s="84"/>
      <c r="O21" s="84"/>
      <c r="P21" s="84"/>
      <c r="Q21" s="84"/>
      <c r="R21" s="84"/>
      <c r="S21" s="84"/>
      <c r="T21" s="84"/>
      <c r="U21" s="220"/>
      <c r="V21" s="220"/>
      <c r="W21" s="220"/>
      <c r="X21" s="220"/>
      <c r="Y21" s="220"/>
      <c r="Z21" s="220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</row>
    <row r="22" spans="1:37" ht="22.8">
      <c r="A22" s="551" t="s">
        <v>105</v>
      </c>
      <c r="B22" s="558">
        <v>1670</v>
      </c>
      <c r="C22" s="558">
        <v>1843</v>
      </c>
      <c r="D22" s="558">
        <v>862</v>
      </c>
      <c r="E22" s="558">
        <v>2705</v>
      </c>
      <c r="F22" s="558">
        <v>-642</v>
      </c>
      <c r="G22" s="559">
        <v>3733</v>
      </c>
      <c r="H22" s="94"/>
      <c r="J22" s="84"/>
      <c r="K22" s="32">
        <f>ROUND(C22,0)+ROUND(D22,0)-ROUND(E22,0)</f>
        <v>0</v>
      </c>
      <c r="L22" s="32">
        <f t="shared" si="5"/>
        <v>0</v>
      </c>
      <c r="M22" s="84"/>
      <c r="N22" s="32">
        <f>ROUND(B22,0)-ROUND('Barclays UK YTD'!D43,0)</f>
        <v>0</v>
      </c>
      <c r="O22" s="32">
        <f>ROUND(C22,0)-ROUND('Barclays International YTD'!D93,0)</f>
        <v>0</v>
      </c>
      <c r="P22" s="32">
        <f>ROUND(D22,0)-ROUND('Barclays International YTD'!D136,0)</f>
        <v>0</v>
      </c>
      <c r="Q22" s="32">
        <f>ROUND(E22,0)-ROUND('Barclays International YTD'!D43,0)</f>
        <v>0</v>
      </c>
      <c r="R22" s="32">
        <f>ROUND(F22,0)-ROUND('Head Office YTD'!D30,0)</f>
        <v>0</v>
      </c>
      <c r="S22" s="32">
        <f>ROUND(G22,0)-(ROUND('Group PH'!D27,0))</f>
        <v>2649</v>
      </c>
      <c r="T22" s="124"/>
      <c r="U22" s="124"/>
      <c r="V22" s="124"/>
      <c r="W22" s="124"/>
      <c r="X22" s="124"/>
      <c r="Y22" s="124"/>
      <c r="Z22" s="124"/>
      <c r="AA22" s="124"/>
      <c r="AB22" s="84"/>
      <c r="AC22" s="84"/>
      <c r="AD22" s="84"/>
      <c r="AE22" s="84"/>
      <c r="AF22" s="124"/>
      <c r="AG22" s="124"/>
      <c r="AH22" s="124"/>
      <c r="AI22" s="124"/>
      <c r="AJ22" s="124"/>
      <c r="AK22" s="124"/>
    </row>
    <row r="23" spans="1:37" ht="11.25" customHeight="1">
      <c r="A23" s="514"/>
      <c r="B23" s="560"/>
      <c r="C23" s="560"/>
      <c r="D23" s="560"/>
      <c r="E23" s="560"/>
      <c r="F23" s="560"/>
      <c r="G23" s="560"/>
      <c r="H23" s="94"/>
      <c r="J23" s="84"/>
      <c r="K23" s="38"/>
      <c r="L23" s="38"/>
      <c r="M23" s="84"/>
      <c r="N23" s="84"/>
      <c r="O23" s="84"/>
      <c r="P23" s="84"/>
      <c r="Q23" s="84"/>
      <c r="R23" s="84"/>
      <c r="S23" s="84"/>
      <c r="T23" s="83"/>
      <c r="U23" s="32">
        <f>+ROUND(B20,0)+ROUND(B21,0)-ROUND(B22,0)</f>
        <v>0</v>
      </c>
      <c r="V23" s="32">
        <f t="shared" ref="V23:Z23" si="6">+ROUND(C20,0)+ROUND(C21,0)-ROUND(C22,0)</f>
        <v>0</v>
      </c>
      <c r="W23" s="32">
        <f t="shared" si="6"/>
        <v>0</v>
      </c>
      <c r="X23" s="32">
        <f t="shared" si="6"/>
        <v>0</v>
      </c>
      <c r="Y23" s="32">
        <f t="shared" si="6"/>
        <v>0</v>
      </c>
      <c r="Z23" s="32">
        <f t="shared" si="6"/>
        <v>0</v>
      </c>
      <c r="AA23" s="83"/>
      <c r="AB23" s="84"/>
      <c r="AC23" s="84"/>
      <c r="AD23" s="84"/>
      <c r="AE23" s="84"/>
      <c r="AF23" s="83"/>
      <c r="AG23" s="32" t="e">
        <f>+ROUND(#REF!,0)+ROUND(#REF!,0)-ROUND(#REF!,0)</f>
        <v>#REF!</v>
      </c>
      <c r="AH23" s="32" t="e">
        <f>+ROUND(#REF!,0)+ROUND(#REF!,0)-ROUND(#REF!,0)</f>
        <v>#REF!</v>
      </c>
      <c r="AI23" s="32" t="e">
        <f>+ROUND(#REF!,0)+ROUND(#REF!,0)-ROUND(#REF!,0)</f>
        <v>#REF!</v>
      </c>
      <c r="AJ23" s="32" t="e">
        <f>+ROUND(#REF!,0)+ROUND(#REF!,0)-ROUND(#REF!,0)</f>
        <v>#REF!</v>
      </c>
      <c r="AK23" s="83"/>
    </row>
    <row r="24" spans="1:37" ht="11.25" customHeight="1">
      <c r="A24" s="535" t="s">
        <v>176</v>
      </c>
      <c r="B24" s="353" t="s">
        <v>150</v>
      </c>
      <c r="C24" s="353" t="s">
        <v>150</v>
      </c>
      <c r="D24" s="353" t="s">
        <v>150</v>
      </c>
      <c r="E24" s="353" t="s">
        <v>150</v>
      </c>
      <c r="F24" s="353" t="s">
        <v>150</v>
      </c>
      <c r="G24" s="353" t="s">
        <v>150</v>
      </c>
      <c r="H24" s="187"/>
      <c r="J24" s="83"/>
      <c r="K24" s="38"/>
      <c r="L24" s="38"/>
      <c r="M24" s="83"/>
      <c r="N24" s="84" t="s">
        <v>70</v>
      </c>
      <c r="O24" s="84"/>
      <c r="P24" s="84"/>
      <c r="Q24" s="124"/>
      <c r="R24" s="124"/>
      <c r="S24" s="124"/>
      <c r="T24" s="83"/>
      <c r="U24" s="83"/>
      <c r="V24" s="83"/>
      <c r="W24" s="83"/>
      <c r="X24" s="83"/>
      <c r="Y24" s="83"/>
      <c r="Z24" s="83"/>
      <c r="AA24" s="83"/>
      <c r="AB24" s="84" t="s">
        <v>70</v>
      </c>
      <c r="AC24" s="124"/>
      <c r="AD24" s="124"/>
      <c r="AE24" s="124"/>
      <c r="AF24" s="83"/>
      <c r="AG24" s="83"/>
      <c r="AH24" s="83"/>
      <c r="AI24" s="83"/>
      <c r="AJ24" s="83"/>
      <c r="AK24" s="83"/>
    </row>
    <row r="25" spans="1:37" ht="11.25" customHeight="1">
      <c r="A25" s="554" t="s">
        <v>226</v>
      </c>
      <c r="B25" s="481">
        <v>13600</v>
      </c>
      <c r="C25" s="481">
        <v>26200</v>
      </c>
      <c r="D25" s="481">
        <v>6100</v>
      </c>
      <c r="E25" s="499">
        <v>32300</v>
      </c>
      <c r="F25" s="499">
        <v>6169.5477032455701</v>
      </c>
      <c r="G25" s="482">
        <v>52100</v>
      </c>
      <c r="H25" s="187"/>
      <c r="J25" s="83"/>
      <c r="K25" s="38"/>
      <c r="L25" s="38"/>
      <c r="M25" s="83"/>
      <c r="N25" s="84"/>
      <c r="O25" s="84"/>
      <c r="P25" s="84"/>
      <c r="Q25" s="124"/>
      <c r="R25" s="124"/>
      <c r="S25" s="124"/>
      <c r="T25" s="83"/>
      <c r="U25" s="83"/>
      <c r="V25" s="83"/>
      <c r="W25" s="83"/>
      <c r="X25" s="83"/>
      <c r="Y25" s="83"/>
      <c r="Z25" s="83"/>
      <c r="AA25" s="83"/>
      <c r="AB25" s="84"/>
      <c r="AC25" s="124"/>
      <c r="AD25" s="124"/>
      <c r="AE25" s="124"/>
      <c r="AF25" s="83"/>
      <c r="AG25" s="83"/>
      <c r="AH25" s="83"/>
      <c r="AI25" s="83"/>
      <c r="AJ25" s="83"/>
      <c r="AK25" s="83"/>
    </row>
    <row r="26" spans="1:37" ht="11.25" customHeight="1">
      <c r="A26" s="561" t="s">
        <v>106</v>
      </c>
      <c r="B26" s="483">
        <v>-3588</v>
      </c>
      <c r="C26" s="483">
        <v>-201</v>
      </c>
      <c r="D26" s="483">
        <v>-1100</v>
      </c>
      <c r="E26" s="483">
        <v>-1300</v>
      </c>
      <c r="F26" s="483">
        <v>-3070</v>
      </c>
      <c r="G26" s="484">
        <v>-7997</v>
      </c>
      <c r="H26" s="187"/>
      <c r="J26" s="83"/>
      <c r="K26" s="38"/>
      <c r="L26" s="38"/>
      <c r="M26" s="83"/>
      <c r="N26" s="84"/>
      <c r="O26" s="84"/>
      <c r="P26" s="84"/>
      <c r="Q26" s="124"/>
      <c r="R26" s="124"/>
      <c r="S26" s="124"/>
      <c r="T26" s="83"/>
      <c r="U26" s="83"/>
      <c r="V26" s="83"/>
      <c r="W26" s="83"/>
      <c r="X26" s="83"/>
      <c r="Y26" s="83"/>
      <c r="Z26" s="83"/>
      <c r="AA26" s="83"/>
      <c r="AB26" s="84"/>
      <c r="AC26" s="124"/>
      <c r="AD26" s="124"/>
      <c r="AE26" s="124"/>
      <c r="AF26" s="83"/>
      <c r="AG26" s="83"/>
      <c r="AH26" s="83"/>
      <c r="AI26" s="83"/>
      <c r="AJ26" s="83"/>
      <c r="AK26" s="83"/>
    </row>
    <row r="27" spans="1:37" ht="11.25" customHeight="1">
      <c r="A27" s="513" t="s">
        <v>227</v>
      </c>
      <c r="B27" s="485">
        <v>10012.351988119901</v>
      </c>
      <c r="C27" s="485">
        <v>25998.982007937</v>
      </c>
      <c r="D27" s="485">
        <v>5000</v>
      </c>
      <c r="E27" s="543">
        <v>31000</v>
      </c>
      <c r="F27" s="543">
        <v>3100</v>
      </c>
      <c r="G27" s="544">
        <v>44102.939343121798</v>
      </c>
      <c r="H27" s="188"/>
      <c r="J27" s="83"/>
      <c r="K27" s="155"/>
      <c r="L27" s="155"/>
      <c r="M27" s="83"/>
      <c r="N27" s="152">
        <f>+ROUND(B27,-2)-ROUND('Barclays UK YTD'!D36,-2)</f>
        <v>0</v>
      </c>
      <c r="O27" s="32">
        <f>ROUND(C27,-2)-ROUND('Barclays International YTD'!D88,-2)</f>
        <v>0</v>
      </c>
      <c r="P27" s="32">
        <f>ROUND(D27,-2)-ROUND('Barclays International YTD'!D130,-2)</f>
        <v>0</v>
      </c>
      <c r="Q27" s="152">
        <f>+ROUND(E27,-2)-ROUND('Barclays International YTD'!D36,-2)</f>
        <v>0</v>
      </c>
      <c r="R27" s="212">
        <f>+ROUND(F27,-2)-ROUND('Head Office YTD'!D26,-2)</f>
        <v>0</v>
      </c>
      <c r="S27" s="32">
        <f>+ROUND(G27,-2)-ROUND('Group PH'!D20,-2)</f>
        <v>-1100</v>
      </c>
      <c r="T27" s="83"/>
      <c r="U27" s="709">
        <f>ROUND(B27,-2)-ROUND(B25,-2)-ROUND(B26,-2)</f>
        <v>0</v>
      </c>
      <c r="V27" s="709">
        <f t="shared" ref="V27:Z27" si="7">ROUND(C27,-2)-ROUND(C25,-2)-ROUND(C26,-2)</f>
        <v>0</v>
      </c>
      <c r="W27" s="709">
        <f>ROUND(D27,-1)-ROUND(D25,-1)-ROUND(D26,-1)</f>
        <v>0</v>
      </c>
      <c r="X27" s="709">
        <f>ROUND(E27,-1)-ROUND(E25,-1)-ROUND(E26,-1)</f>
        <v>0</v>
      </c>
      <c r="Y27" s="709">
        <f>ROUND(F27,-1)-ROUND(F25,-1)-ROUND(F26,-1)</f>
        <v>0</v>
      </c>
      <c r="Z27" s="709">
        <f t="shared" si="7"/>
        <v>0</v>
      </c>
      <c r="AA27" s="83"/>
      <c r="AB27" s="32" t="e">
        <v>#REF!</v>
      </c>
      <c r="AC27" s="32" t="e">
        <v>#REF!</v>
      </c>
      <c r="AD27" s="32" t="e">
        <v>#REF!</v>
      </c>
      <c r="AE27" s="32" t="e">
        <v>#REF!</v>
      </c>
      <c r="AF27" s="83"/>
      <c r="AG27" s="83"/>
      <c r="AH27" s="83"/>
      <c r="AI27" s="83"/>
      <c r="AJ27" s="83"/>
      <c r="AK27" s="83"/>
    </row>
    <row r="28" spans="1:37" ht="11.25" customHeight="1">
      <c r="A28" s="512"/>
      <c r="B28" s="536"/>
      <c r="C28" s="536"/>
      <c r="D28" s="536"/>
      <c r="E28" s="536"/>
      <c r="F28" s="536"/>
      <c r="G28" s="536"/>
      <c r="H28" s="94"/>
      <c r="J28" s="83"/>
      <c r="K28" s="38"/>
      <c r="L28" s="38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25.5" customHeight="1">
      <c r="A29" s="513" t="s">
        <v>228</v>
      </c>
      <c r="B29" s="537">
        <v>0.16700000000000001</v>
      </c>
      <c r="C29" s="537">
        <v>7.0999999999999994E-2</v>
      </c>
      <c r="D29" s="537">
        <v>0.17299999999999999</v>
      </c>
      <c r="E29" s="537">
        <v>8.6999999999999994E-2</v>
      </c>
      <c r="F29" s="537" t="s">
        <v>223</v>
      </c>
      <c r="G29" s="538">
        <v>8.5000000000000006E-2</v>
      </c>
      <c r="H29" s="138"/>
      <c r="J29" s="83"/>
      <c r="K29" s="38"/>
      <c r="L29" s="38"/>
      <c r="M29" s="83"/>
      <c r="N29" s="169">
        <f>ROUND(B29,3)-ROUND('Barclays UK YTD'!D44,3)</f>
        <v>0</v>
      </c>
      <c r="O29" s="169">
        <f>ROUND(C29,3)-ROUND('Barclays International YTD'!D94,3)</f>
        <v>0</v>
      </c>
      <c r="P29" s="169">
        <f>ROUND(D29,3)-ROUND('Barclays International YTD'!D137,3)</f>
        <v>0</v>
      </c>
      <c r="Q29" s="169">
        <f>ROUND(E29,3)-ROUND('Barclays International YTD'!D44,3)</f>
        <v>0</v>
      </c>
      <c r="R29" s="83"/>
      <c r="S29" s="169">
        <f>ROUND(G29,3)-ROUND('Group PH'!D28,3)</f>
        <v>-1.0999999999999996E-2</v>
      </c>
      <c r="T29" s="83"/>
      <c r="U29" s="83"/>
      <c r="V29" s="83"/>
      <c r="W29" s="83"/>
      <c r="X29" s="83"/>
      <c r="Y29" s="83"/>
      <c r="Z29" s="83"/>
      <c r="AA29" s="83"/>
      <c r="AB29" s="32" t="e">
        <v>#REF!</v>
      </c>
      <c r="AC29" s="32" t="e">
        <v>#REF!</v>
      </c>
      <c r="AD29" s="83"/>
      <c r="AE29" s="32" t="e">
        <v>#REF!</v>
      </c>
      <c r="AF29" s="83"/>
      <c r="AG29" s="83"/>
      <c r="AH29" s="83"/>
      <c r="AI29" s="83"/>
      <c r="AJ29" s="83"/>
      <c r="AK29" s="83"/>
    </row>
    <row r="30" spans="1:37" ht="11.25" customHeight="1">
      <c r="A30" s="511"/>
      <c r="B30" s="491"/>
      <c r="C30" s="491"/>
      <c r="D30" s="491"/>
      <c r="E30" s="491"/>
      <c r="F30" s="491"/>
      <c r="G30" s="491"/>
      <c r="H30" s="74"/>
      <c r="J30" s="84"/>
      <c r="K30" s="84"/>
      <c r="L30" s="84"/>
      <c r="M30" s="84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1.25" customHeight="1">
      <c r="A31" s="494" t="s">
        <v>229</v>
      </c>
      <c r="B31" s="510"/>
      <c r="C31" s="510"/>
      <c r="D31" s="510"/>
      <c r="E31" s="510"/>
      <c r="F31" s="510"/>
      <c r="G31" s="510"/>
      <c r="H31" s="187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</row>
    <row r="32" spans="1:37" ht="11.25" customHeight="1">
      <c r="A32" s="554" t="s">
        <v>230</v>
      </c>
      <c r="B32" s="488"/>
      <c r="C32" s="488"/>
      <c r="D32" s="488"/>
      <c r="E32" s="488"/>
      <c r="F32" s="488"/>
      <c r="G32" s="487">
        <v>17075</v>
      </c>
      <c r="H32" s="80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1.25" customHeight="1">
      <c r="A33" s="535"/>
      <c r="B33" s="510"/>
      <c r="C33" s="510"/>
      <c r="D33" s="510"/>
      <c r="E33" s="510"/>
      <c r="F33" s="510"/>
      <c r="G33" s="510"/>
      <c r="H33" s="187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224"/>
      <c r="U33" s="224"/>
      <c r="V33" s="224"/>
      <c r="W33" s="224"/>
      <c r="X33" s="224"/>
      <c r="Y33" s="224"/>
      <c r="Z33" s="224"/>
      <c r="AA33" s="224"/>
      <c r="AB33" s="83"/>
      <c r="AC33" s="83"/>
      <c r="AD33" s="83"/>
      <c r="AE33" s="83"/>
      <c r="AF33" s="224"/>
      <c r="AG33" s="224"/>
      <c r="AH33" s="224"/>
      <c r="AI33" s="224"/>
      <c r="AJ33" s="224"/>
      <c r="AK33" s="224"/>
    </row>
    <row r="34" spans="1:37" ht="22.5" customHeight="1">
      <c r="A34" s="513" t="s">
        <v>231</v>
      </c>
      <c r="B34" s="495"/>
      <c r="C34" s="495"/>
      <c r="D34" s="495"/>
      <c r="E34" s="495"/>
      <c r="F34" s="495"/>
      <c r="G34" s="496">
        <v>21.9</v>
      </c>
      <c r="H34" s="97"/>
      <c r="J34" s="154" t="s">
        <v>167</v>
      </c>
      <c r="K34" s="49">
        <f>G34-G22/G32*100</f>
        <v>3.7628111273789955E-2</v>
      </c>
      <c r="L34" s="83"/>
      <c r="M34" s="83"/>
      <c r="N34" s="83"/>
      <c r="O34" s="83"/>
      <c r="P34" s="83"/>
      <c r="Q34" s="83"/>
      <c r="R34" s="83"/>
      <c r="S34" s="32">
        <f>+ROUND(G34,0)-ROUND('Group PH'!D30,0)</f>
        <v>16</v>
      </c>
      <c r="T34" s="224"/>
      <c r="U34" s="224"/>
      <c r="V34" s="224"/>
      <c r="W34" s="224"/>
      <c r="X34" s="224"/>
      <c r="Y34" s="224"/>
      <c r="Z34" s="224"/>
      <c r="AA34" s="224"/>
      <c r="AB34" s="83"/>
      <c r="AC34" s="83"/>
      <c r="AD34" s="83"/>
      <c r="AE34" s="32" t="e">
        <v>#REF!</v>
      </c>
      <c r="AF34" s="224"/>
      <c r="AG34" s="224"/>
      <c r="AH34" s="224"/>
      <c r="AI34" s="224"/>
      <c r="AJ34" s="224"/>
      <c r="AK34" s="224"/>
    </row>
    <row r="35" spans="1:37" ht="11.25" customHeight="1">
      <c r="A35" s="87"/>
      <c r="B35" s="97"/>
      <c r="C35" s="97"/>
      <c r="D35" s="97"/>
      <c r="E35" s="97"/>
      <c r="F35" s="97"/>
      <c r="G35" s="97"/>
      <c r="H35" s="97"/>
    </row>
  </sheetData>
  <mergeCells count="2">
    <mergeCell ref="A1:H1"/>
    <mergeCell ref="B3:G3"/>
  </mergeCells>
  <conditionalFormatting sqref="Q6:S7 N6:P8 K6:L29">
    <cfRule type="cellIs" dxfId="36" priority="44" operator="notEqual">
      <formula>0</formula>
    </cfRule>
  </conditionalFormatting>
  <conditionalFormatting sqref="U8:Z8">
    <cfRule type="cellIs" dxfId="35" priority="43" operator="notEqual">
      <formula>0</formula>
    </cfRule>
  </conditionalFormatting>
  <conditionalFormatting sqref="U17:Z17">
    <cfRule type="cellIs" dxfId="34" priority="40" operator="notEqual">
      <formula>0</formula>
    </cfRule>
  </conditionalFormatting>
  <conditionalFormatting sqref="N10:P10">
    <cfRule type="cellIs" dxfId="33" priority="42" operator="notEqual">
      <formula>0</formula>
    </cfRule>
  </conditionalFormatting>
  <conditionalFormatting sqref="S12 N12:Q12">
    <cfRule type="cellIs" dxfId="32" priority="41" operator="notEqual">
      <formula>0</formula>
    </cfRule>
  </conditionalFormatting>
  <conditionalFormatting sqref="U23:Z23">
    <cfRule type="cellIs" dxfId="31" priority="38" operator="notEqual">
      <formula>0</formula>
    </cfRule>
  </conditionalFormatting>
  <conditionalFormatting sqref="S34">
    <cfRule type="cellIs" dxfId="30" priority="35" operator="notEqual">
      <formula>0</formula>
    </cfRule>
  </conditionalFormatting>
  <conditionalFormatting sqref="Q8">
    <cfRule type="cellIs" dxfId="29" priority="34" operator="notEqual">
      <formula>0</formula>
    </cfRule>
  </conditionalFormatting>
  <conditionalFormatting sqref="N27:S27">
    <cfRule type="cellIs" dxfId="28" priority="37" operator="notEqual">
      <formula>0</formula>
    </cfRule>
  </conditionalFormatting>
  <conditionalFormatting sqref="N29:Q29 S29">
    <cfRule type="cellIs" dxfId="27" priority="36" operator="notEqual">
      <formula>0</formula>
    </cfRule>
  </conditionalFormatting>
  <conditionalFormatting sqref="R8">
    <cfRule type="cellIs" dxfId="26" priority="33" operator="notEqual">
      <formula>0</formula>
    </cfRule>
  </conditionalFormatting>
  <conditionalFormatting sqref="R10">
    <cfRule type="cellIs" dxfId="25" priority="30" operator="notEqual">
      <formula>0</formula>
    </cfRule>
  </conditionalFormatting>
  <conditionalFormatting sqref="S8">
    <cfRule type="cellIs" dxfId="24" priority="32" operator="notEqual">
      <formula>0</formula>
    </cfRule>
  </conditionalFormatting>
  <conditionalFormatting sqref="Q10">
    <cfRule type="cellIs" dxfId="23" priority="31" operator="notEqual">
      <formula>0</formula>
    </cfRule>
  </conditionalFormatting>
  <conditionalFormatting sqref="S10">
    <cfRule type="cellIs" dxfId="22" priority="29" operator="notEqual">
      <formula>0</formula>
    </cfRule>
  </conditionalFormatting>
  <conditionalFormatting sqref="N15:S17">
    <cfRule type="cellIs" dxfId="21" priority="28" operator="notEqual">
      <formula>0</formula>
    </cfRule>
  </conditionalFormatting>
  <conditionalFormatting sqref="N20:S20">
    <cfRule type="cellIs" dxfId="20" priority="27" operator="notEqual">
      <formula>0</formula>
    </cfRule>
  </conditionalFormatting>
  <conditionalFormatting sqref="AB27:AE27">
    <cfRule type="cellIs" dxfId="19" priority="21" operator="notEqual">
      <formula>0</formula>
    </cfRule>
  </conditionalFormatting>
  <conditionalFormatting sqref="AB6:AE7 AB8">
    <cfRule type="cellIs" dxfId="18" priority="25" operator="notEqual">
      <formula>0</formula>
    </cfRule>
  </conditionalFormatting>
  <conditionalFormatting sqref="AB10">
    <cfRule type="cellIs" dxfId="17" priority="24" operator="notEqual">
      <formula>0</formula>
    </cfRule>
  </conditionalFormatting>
  <conditionalFormatting sqref="AB12:AC12 AE12">
    <cfRule type="cellIs" dxfId="16" priority="23" operator="notEqual">
      <formula>0</formula>
    </cfRule>
  </conditionalFormatting>
  <conditionalFormatting sqref="AB29:AC29 AE29">
    <cfRule type="cellIs" dxfId="15" priority="20" operator="notEqual">
      <formula>0</formula>
    </cfRule>
  </conditionalFormatting>
  <conditionalFormatting sqref="AE34">
    <cfRule type="cellIs" dxfId="14" priority="19" operator="notEqual">
      <formula>0</formula>
    </cfRule>
  </conditionalFormatting>
  <conditionalFormatting sqref="AC8">
    <cfRule type="cellIs" dxfId="13" priority="18" operator="notEqual">
      <formula>0</formula>
    </cfRule>
  </conditionalFormatting>
  <conditionalFormatting sqref="AE8">
    <cfRule type="cellIs" dxfId="12" priority="16" operator="notEqual">
      <formula>0</formula>
    </cfRule>
  </conditionalFormatting>
  <conditionalFormatting sqref="AD8">
    <cfRule type="cellIs" dxfId="11" priority="17" operator="notEqual">
      <formula>0</formula>
    </cfRule>
  </conditionalFormatting>
  <conditionalFormatting sqref="AB15:AE17">
    <cfRule type="cellIs" dxfId="10" priority="12" operator="notEqual">
      <formula>0</formula>
    </cfRule>
  </conditionalFormatting>
  <conditionalFormatting sqref="AD10">
    <cfRule type="cellIs" dxfId="9" priority="14" operator="notEqual">
      <formula>0</formula>
    </cfRule>
  </conditionalFormatting>
  <conditionalFormatting sqref="AC10">
    <cfRule type="cellIs" dxfId="8" priority="15" operator="notEqual">
      <formula>0</formula>
    </cfRule>
  </conditionalFormatting>
  <conditionalFormatting sqref="AE10">
    <cfRule type="cellIs" dxfId="7" priority="13" operator="notEqual">
      <formula>0</formula>
    </cfRule>
  </conditionalFormatting>
  <conditionalFormatting sqref="AB20:AE20">
    <cfRule type="cellIs" dxfId="6" priority="11" operator="notEqual">
      <formula>0</formula>
    </cfRule>
  </conditionalFormatting>
  <conditionalFormatting sqref="AG8:AJ8">
    <cfRule type="cellIs" dxfId="5" priority="9" operator="notEqual">
      <formula>0</formula>
    </cfRule>
  </conditionalFormatting>
  <conditionalFormatting sqref="AG17:AJ17">
    <cfRule type="cellIs" dxfId="4" priority="8" operator="notEqual">
      <formula>0</formula>
    </cfRule>
  </conditionalFormatting>
  <conditionalFormatting sqref="AG23:AJ23">
    <cfRule type="cellIs" dxfId="3" priority="7" operator="notEqual">
      <formula>0</formula>
    </cfRule>
  </conditionalFormatting>
  <conditionalFormatting sqref="N22:S22">
    <cfRule type="cellIs" dxfId="2" priority="3" operator="notEqual">
      <formula>0</formula>
    </cfRule>
  </conditionalFormatting>
  <conditionalFormatting sqref="U27:Z27">
    <cfRule type="cellIs" dxfId="1" priority="2" operator="notEqual">
      <formula>0</formula>
    </cfRule>
  </conditionalFormatting>
  <conditionalFormatting sqref="K34">
    <cfRule type="cellIs" dxfId="0" priority="1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9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L35"/>
  <sheetViews>
    <sheetView showGridLines="0" view="pageBreakPreview" zoomScale="85" zoomScaleNormal="100" zoomScaleSheetLayoutView="85" workbookViewId="0">
      <selection activeCell="B26" sqref="B26"/>
    </sheetView>
  </sheetViews>
  <sheetFormatPr defaultColWidth="9" defaultRowHeight="13.2"/>
  <cols>
    <col min="1" max="1" width="41.6640625" style="82" customWidth="1"/>
    <col min="2" max="2" width="7.21875" style="82" customWidth="1"/>
    <col min="3" max="3" width="1.77734375" style="123" customWidth="1"/>
    <col min="4" max="4" width="7.21875" style="122" customWidth="1"/>
    <col min="5" max="7" width="7.21875" style="82" customWidth="1"/>
    <col min="8" max="8" width="1.77734375" style="123" customWidth="1"/>
    <col min="9" max="9" width="7.21875" style="122" customWidth="1"/>
    <col min="10" max="11" width="7.21875" style="82" customWidth="1"/>
    <col min="12" max="12" width="3.21875" style="82" customWidth="1"/>
    <col min="13" max="16384" width="9" style="82"/>
  </cols>
  <sheetData>
    <row r="1" spans="1:11" ht="19.5" customHeight="1">
      <c r="A1" s="704" t="s">
        <v>36</v>
      </c>
      <c r="B1" s="695"/>
      <c r="C1" s="695"/>
      <c r="D1" s="695"/>
      <c r="E1" s="695"/>
      <c r="H1" s="695"/>
    </row>
    <row r="2" spans="1:11" ht="15" customHeight="1">
      <c r="A2" s="183"/>
      <c r="B2" s="172"/>
      <c r="C2" s="695"/>
      <c r="D2" s="172"/>
      <c r="E2" s="172"/>
      <c r="H2" s="172"/>
    </row>
    <row r="3" spans="1:11" ht="18.75" customHeight="1">
      <c r="A3" s="780" t="s">
        <v>153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" customHeight="1">
      <c r="A4" s="108"/>
      <c r="B4" s="541" t="s">
        <v>274</v>
      </c>
      <c r="C4" s="541"/>
      <c r="D4" s="541" t="s">
        <v>159</v>
      </c>
      <c r="E4" s="541" t="s">
        <v>152</v>
      </c>
      <c r="F4" s="541" t="s">
        <v>52</v>
      </c>
      <c r="G4" s="541" t="s">
        <v>53</v>
      </c>
      <c r="H4" s="541"/>
      <c r="I4" s="541" t="s">
        <v>54</v>
      </c>
      <c r="J4" s="541" t="s">
        <v>55</v>
      </c>
      <c r="K4" s="541" t="s">
        <v>56</v>
      </c>
    </row>
    <row r="5" spans="1:11" ht="11.25" customHeight="1">
      <c r="A5" s="552" t="s">
        <v>351</v>
      </c>
      <c r="B5" s="562" t="s">
        <v>25</v>
      </c>
      <c r="C5" s="565"/>
      <c r="D5" s="562" t="s">
        <v>25</v>
      </c>
      <c r="E5" s="563" t="s">
        <v>25</v>
      </c>
      <c r="F5" s="563" t="s">
        <v>25</v>
      </c>
      <c r="G5" s="563" t="s">
        <v>25</v>
      </c>
      <c r="H5" s="565"/>
      <c r="I5" s="563" t="s">
        <v>25</v>
      </c>
      <c r="J5" s="563" t="s">
        <v>25</v>
      </c>
      <c r="K5" s="563" t="s">
        <v>25</v>
      </c>
    </row>
    <row r="6" spans="1:11" ht="11.25" customHeight="1">
      <c r="A6" s="515" t="s">
        <v>87</v>
      </c>
      <c r="B6" s="988">
        <v>-3262.9999999999991</v>
      </c>
      <c r="C6" s="1087"/>
      <c r="D6" s="1088">
        <v>-3701.0000000000041</v>
      </c>
      <c r="E6" s="1089">
        <v>-4861.0000008400011</v>
      </c>
      <c r="F6" s="1089">
        <v>-3553.9999999999941</v>
      </c>
      <c r="G6" s="1090">
        <v>-3317.9999999999991</v>
      </c>
      <c r="H6" s="1087"/>
      <c r="I6" s="1088">
        <v>-4093.0000000000005</v>
      </c>
      <c r="J6" s="1088">
        <v>-3433.9999999999968</v>
      </c>
      <c r="K6" s="1089">
        <v>-3391.0000000000018</v>
      </c>
    </row>
    <row r="7" spans="1:11" ht="11.25" customHeight="1">
      <c r="A7" s="518" t="s">
        <v>352</v>
      </c>
      <c r="B7" s="989">
        <v>10.340853690000001</v>
      </c>
      <c r="C7" s="1087"/>
      <c r="D7" s="1091">
        <v>167.2422571005533</v>
      </c>
      <c r="E7" s="1092">
        <v>1568</v>
      </c>
      <c r="F7" s="1092">
        <v>52.709985410000002</v>
      </c>
      <c r="G7" s="1093">
        <v>60.842181400000001</v>
      </c>
      <c r="H7" s="1087"/>
      <c r="I7" s="1091">
        <v>60.129610151307929</v>
      </c>
      <c r="J7" s="1091">
        <v>104.85112652299999</v>
      </c>
      <c r="K7" s="1092">
        <v>81.168593529830432</v>
      </c>
    </row>
    <row r="8" spans="1:11">
      <c r="A8" s="521" t="s">
        <v>281</v>
      </c>
      <c r="B8" s="990">
        <v>-3252.659146309999</v>
      </c>
      <c r="C8" s="1094"/>
      <c r="D8" s="1095">
        <v>-3533.7577428994505</v>
      </c>
      <c r="E8" s="1096">
        <v>-3293</v>
      </c>
      <c r="F8" s="1096">
        <v>-3501</v>
      </c>
      <c r="G8" s="1097">
        <v>-3257.1578185999988</v>
      </c>
      <c r="H8" s="1094"/>
      <c r="I8" s="1095">
        <v>-4032.8703898486924</v>
      </c>
      <c r="J8" s="1095">
        <v>-3329.1488734769973</v>
      </c>
      <c r="K8" s="1096">
        <v>-3309.8314064701713</v>
      </c>
    </row>
    <row r="9" spans="1:11" ht="11.25" customHeight="1">
      <c r="A9" s="524"/>
      <c r="B9" s="991"/>
      <c r="C9" s="1094"/>
      <c r="D9" s="1098"/>
      <c r="E9" s="1099"/>
      <c r="F9" s="1099"/>
      <c r="G9" s="1099"/>
      <c r="H9" s="1094"/>
      <c r="I9" s="1098"/>
      <c r="J9" s="1098"/>
      <c r="K9" s="1099"/>
    </row>
    <row r="10" spans="1:11" ht="12" customHeight="1">
      <c r="A10" s="515" t="s">
        <v>50</v>
      </c>
      <c r="B10" s="988">
        <v>6283</v>
      </c>
      <c r="C10" s="1087"/>
      <c r="D10" s="1088">
        <v>5300.9999999999936</v>
      </c>
      <c r="E10" s="1089">
        <v>5540.9999999999982</v>
      </c>
      <c r="F10" s="1089">
        <v>5537.9999999999982</v>
      </c>
      <c r="G10" s="1090">
        <v>5251.9999999999982</v>
      </c>
      <c r="H10" s="1087"/>
      <c r="I10" s="1088">
        <v>5073.0000000000064</v>
      </c>
      <c r="J10" s="1088">
        <v>5128.9999999999973</v>
      </c>
      <c r="K10" s="1089">
        <v>5576.0000000000055</v>
      </c>
    </row>
    <row r="11" spans="1:11" ht="11.25" customHeight="1">
      <c r="A11" s="524"/>
      <c r="B11" s="992"/>
      <c r="C11" s="1100"/>
      <c r="D11" s="1101"/>
      <c r="E11" s="1102"/>
      <c r="F11" s="1102"/>
      <c r="G11" s="1102"/>
      <c r="H11" s="1100"/>
      <c r="I11" s="1101"/>
      <c r="J11" s="1101"/>
      <c r="K11" s="1102"/>
    </row>
    <row r="12" spans="1:11">
      <c r="A12" s="521" t="s">
        <v>353</v>
      </c>
      <c r="B12" s="993">
        <v>0.52</v>
      </c>
      <c r="C12" s="1103"/>
      <c r="D12" s="1104">
        <v>0.67</v>
      </c>
      <c r="E12" s="1105">
        <v>0.59</v>
      </c>
      <c r="F12" s="1105">
        <v>0.63</v>
      </c>
      <c r="G12" s="1106">
        <v>0.62</v>
      </c>
      <c r="H12" s="1103"/>
      <c r="I12" s="1104">
        <v>0.79</v>
      </c>
      <c r="J12" s="1104">
        <v>0.65</v>
      </c>
      <c r="K12" s="1105">
        <v>0.59</v>
      </c>
    </row>
    <row r="13" spans="1:11">
      <c r="A13" s="508"/>
      <c r="B13" s="994"/>
      <c r="C13" s="1103"/>
      <c r="D13" s="1073"/>
      <c r="E13" s="1103"/>
      <c r="F13" s="1103"/>
      <c r="G13" s="1103"/>
      <c r="H13" s="1103"/>
      <c r="I13" s="1073"/>
      <c r="J13" s="1073"/>
      <c r="K13" s="1103"/>
    </row>
    <row r="14" spans="1:11" ht="11.25" customHeight="1">
      <c r="A14" s="501" t="s">
        <v>354</v>
      </c>
      <c r="B14" s="995"/>
      <c r="C14" s="1103"/>
      <c r="D14" s="1031"/>
      <c r="E14" s="1032"/>
      <c r="F14" s="1032"/>
      <c r="G14" s="1032"/>
      <c r="H14" s="1103"/>
      <c r="I14" s="1031"/>
      <c r="J14" s="1031"/>
      <c r="K14" s="1032"/>
    </row>
    <row r="15" spans="1:11">
      <c r="A15" s="554" t="s">
        <v>261</v>
      </c>
      <c r="B15" s="996">
        <v>913.00000000000091</v>
      </c>
      <c r="C15" s="1163"/>
      <c r="D15" s="1164">
        <v>1096.9999999999925</v>
      </c>
      <c r="E15" s="1165">
        <v>245.99999916000081</v>
      </c>
      <c r="F15" s="1165">
        <v>1531.0000000000045</v>
      </c>
      <c r="G15" s="1166">
        <v>1483.0000000000002</v>
      </c>
      <c r="H15" s="1163"/>
      <c r="I15" s="1164">
        <v>374.00000000000858</v>
      </c>
      <c r="J15" s="1164">
        <v>1460.9999999999968</v>
      </c>
      <c r="K15" s="1165">
        <v>1895.0000000000068</v>
      </c>
    </row>
    <row r="16" spans="1:11" ht="11.25" customHeight="1">
      <c r="A16" s="550" t="s">
        <v>352</v>
      </c>
      <c r="B16" s="997">
        <v>10.340853690000001</v>
      </c>
      <c r="C16" s="998"/>
      <c r="D16" s="1107">
        <v>167.2422571005533</v>
      </c>
      <c r="E16" s="1108">
        <v>1568</v>
      </c>
      <c r="F16" s="1108">
        <v>52.709985410000002</v>
      </c>
      <c r="G16" s="1109">
        <v>60.842181400000001</v>
      </c>
      <c r="H16" s="998"/>
      <c r="I16" s="999">
        <v>60.129610151307929</v>
      </c>
      <c r="J16" s="1091">
        <v>104.85112652299999</v>
      </c>
      <c r="K16" s="1107">
        <v>81.168593529830432</v>
      </c>
    </row>
    <row r="17" spans="1:12">
      <c r="A17" s="551" t="s">
        <v>356</v>
      </c>
      <c r="B17" s="1000">
        <v>923.34085369000093</v>
      </c>
      <c r="C17" s="1001"/>
      <c r="D17" s="1167">
        <v>1264.2422571005459</v>
      </c>
      <c r="E17" s="1057">
        <v>1814</v>
      </c>
      <c r="F17" s="1057">
        <v>1583.7099854100045</v>
      </c>
      <c r="G17" s="1110">
        <v>1543.8421814000003</v>
      </c>
      <c r="H17" s="1001"/>
      <c r="I17" s="1002">
        <v>434.12961015131651</v>
      </c>
      <c r="J17" s="1002">
        <v>1565.8511265229968</v>
      </c>
      <c r="K17" s="1003">
        <v>1976.1685935298374</v>
      </c>
    </row>
    <row r="18" spans="1:12" ht="11.25" customHeight="1">
      <c r="A18" s="553"/>
      <c r="B18" s="1004"/>
      <c r="C18" s="1083"/>
      <c r="D18" s="1111"/>
      <c r="E18" s="1083"/>
      <c r="F18" s="1083"/>
      <c r="G18" s="1005"/>
      <c r="H18" s="1083"/>
      <c r="I18" s="1112"/>
      <c r="J18" s="1112"/>
      <c r="K18" s="1083"/>
    </row>
    <row r="19" spans="1:12">
      <c r="A19" s="552" t="s">
        <v>357</v>
      </c>
      <c r="B19" s="1006"/>
      <c r="C19" s="1083"/>
      <c r="D19" s="1113"/>
      <c r="E19" s="1114"/>
      <c r="F19" s="1114"/>
      <c r="G19" s="1007"/>
      <c r="H19" s="1083"/>
      <c r="I19" s="1115"/>
      <c r="J19" s="1115"/>
      <c r="K19" s="1114"/>
    </row>
    <row r="20" spans="1:12">
      <c r="A20" s="554" t="s">
        <v>336</v>
      </c>
      <c r="B20" s="996">
        <v>605.00000000000045</v>
      </c>
      <c r="C20" s="1163"/>
      <c r="D20" s="1164">
        <v>680.99999999999511</v>
      </c>
      <c r="E20" s="1165">
        <v>-292.00000123999956</v>
      </c>
      <c r="F20" s="1165">
        <v>1034.0000000000052</v>
      </c>
      <c r="G20" s="1166">
        <v>1038</v>
      </c>
      <c r="H20" s="1163"/>
      <c r="I20" s="1164">
        <v>-14</v>
      </c>
      <c r="J20" s="1164">
        <v>1050</v>
      </c>
      <c r="K20" s="1165">
        <v>1279</v>
      </c>
    </row>
    <row r="21" spans="1:12" ht="11.25" customHeight="1">
      <c r="A21" s="561" t="s">
        <v>358</v>
      </c>
      <c r="B21" s="997">
        <v>-0.59906316716001129</v>
      </c>
      <c r="C21" s="1163"/>
      <c r="D21" s="1168">
        <v>122.25437334594392</v>
      </c>
      <c r="E21" s="1008">
        <v>1525</v>
      </c>
      <c r="F21" s="1008">
        <v>40.43744952096813</v>
      </c>
      <c r="G21" s="1169">
        <v>46</v>
      </c>
      <c r="H21" s="1163"/>
      <c r="I21" s="1168">
        <v>62</v>
      </c>
      <c r="J21" s="1168">
        <v>85</v>
      </c>
      <c r="K21" s="1008">
        <v>59</v>
      </c>
    </row>
    <row r="22" spans="1:12" ht="22.8">
      <c r="A22" s="551" t="s">
        <v>359</v>
      </c>
      <c r="B22" s="1009">
        <v>604.40093683284044</v>
      </c>
      <c r="C22" s="1170"/>
      <c r="D22" s="1171">
        <v>803.25437334593903</v>
      </c>
      <c r="E22" s="1172">
        <v>1232.8385660806596</v>
      </c>
      <c r="F22" s="1172">
        <v>1074.4374495209734</v>
      </c>
      <c r="G22" s="1173">
        <v>1083.7421813999999</v>
      </c>
      <c r="H22" s="1170"/>
      <c r="I22" s="1171">
        <v>47.871068516892684</v>
      </c>
      <c r="J22" s="1171">
        <v>1134.9909287779708</v>
      </c>
      <c r="K22" s="1172">
        <v>1337.6409593451046</v>
      </c>
    </row>
    <row r="23" spans="1:12">
      <c r="A23" s="514"/>
      <c r="B23" s="1074"/>
      <c r="C23" s="1170"/>
      <c r="D23" s="1116"/>
      <c r="E23" s="1170"/>
      <c r="F23" s="1170"/>
      <c r="G23" s="1170"/>
      <c r="H23" s="1170"/>
      <c r="I23" s="1116"/>
      <c r="J23" s="1116"/>
      <c r="K23" s="1170"/>
    </row>
    <row r="24" spans="1:12" ht="11.25" customHeight="1">
      <c r="A24" s="535" t="s">
        <v>360</v>
      </c>
      <c r="B24" s="1010" t="s">
        <v>263</v>
      </c>
      <c r="C24" s="1011"/>
      <c r="D24" s="1010" t="s">
        <v>263</v>
      </c>
      <c r="E24" s="1010" t="s">
        <v>263</v>
      </c>
      <c r="F24" s="1010" t="s">
        <v>263</v>
      </c>
      <c r="G24" s="1010" t="s">
        <v>263</v>
      </c>
      <c r="H24" s="1011"/>
      <c r="I24" s="1010" t="s">
        <v>263</v>
      </c>
      <c r="J24" s="1010" t="s">
        <v>263</v>
      </c>
      <c r="K24" s="1010" t="s">
        <v>263</v>
      </c>
    </row>
    <row r="25" spans="1:12" ht="11.25" customHeight="1">
      <c r="A25" s="554" t="s">
        <v>361</v>
      </c>
      <c r="B25" s="1012">
        <v>55200</v>
      </c>
      <c r="C25" s="1117"/>
      <c r="D25" s="1075">
        <v>54500</v>
      </c>
      <c r="E25" s="1013">
        <v>56400</v>
      </c>
      <c r="F25" s="1013">
        <v>54000</v>
      </c>
      <c r="G25" s="1118">
        <v>53200</v>
      </c>
      <c r="H25" s="1117"/>
      <c r="I25" s="1014">
        <v>52219.666666666672</v>
      </c>
      <c r="J25" s="1014">
        <v>52528.166666666672</v>
      </c>
      <c r="K25" s="1013">
        <v>51316.5</v>
      </c>
    </row>
    <row r="26" spans="1:12" ht="11.25" customHeight="1">
      <c r="A26" s="561" t="s">
        <v>362</v>
      </c>
      <c r="B26" s="1015">
        <v>-8200</v>
      </c>
      <c r="C26" s="1033"/>
      <c r="D26" s="1119">
        <v>-8100</v>
      </c>
      <c r="E26" s="1120">
        <v>-8</v>
      </c>
      <c r="F26" s="1120">
        <v>-7.8</v>
      </c>
      <c r="G26" s="1076">
        <v>-8</v>
      </c>
      <c r="H26" s="1033"/>
      <c r="I26" s="1120">
        <v>-7.9</v>
      </c>
      <c r="J26" s="1120">
        <v>-7.9</v>
      </c>
      <c r="K26" s="1120">
        <v>-7.8</v>
      </c>
      <c r="L26" s="122"/>
    </row>
    <row r="27" spans="1:12" ht="11.25" customHeight="1">
      <c r="A27" s="551" t="s">
        <v>363</v>
      </c>
      <c r="B27" s="1338">
        <v>46994.626145163187</v>
      </c>
      <c r="C27" s="1121"/>
      <c r="D27" s="1122">
        <v>46426.648156494761</v>
      </c>
      <c r="E27" s="1123">
        <v>48351.200822340623</v>
      </c>
      <c r="F27" s="1123">
        <v>46207.655399750045</v>
      </c>
      <c r="G27" s="1124">
        <v>45246.744312008959</v>
      </c>
      <c r="H27" s="1121"/>
      <c r="I27" s="1125">
        <v>44290.540177451905</v>
      </c>
      <c r="J27" s="1125">
        <v>44645.617327976135</v>
      </c>
      <c r="K27" s="1123">
        <v>43470.462425688507</v>
      </c>
    </row>
    <row r="28" spans="1:12" ht="12.75" customHeight="1">
      <c r="A28" s="512"/>
      <c r="B28" s="1016"/>
      <c r="C28" s="1170"/>
      <c r="D28" s="1126"/>
      <c r="E28" s="1127"/>
      <c r="F28" s="1127"/>
      <c r="G28" s="1127"/>
      <c r="H28" s="1170"/>
      <c r="I28" s="1126"/>
      <c r="J28" s="1126"/>
      <c r="K28" s="1127"/>
    </row>
    <row r="29" spans="1:12" ht="22.8">
      <c r="A29" s="545" t="s">
        <v>364</v>
      </c>
      <c r="B29" s="1017">
        <v>5.0999999999999997E-2</v>
      </c>
      <c r="C29" s="1034"/>
      <c r="D29" s="1128">
        <v>6.9000000000000006E-2</v>
      </c>
      <c r="E29" s="1035">
        <v>0.10199999999999999</v>
      </c>
      <c r="F29" s="1035">
        <v>9.2999999999999999E-2</v>
      </c>
      <c r="G29" s="1129">
        <v>9.6000000000000002E-2</v>
      </c>
      <c r="H29" s="1034"/>
      <c r="I29" s="1058">
        <v>4.0000000000000001E-3</v>
      </c>
      <c r="J29" s="1058">
        <v>0.10199999999999999</v>
      </c>
      <c r="K29" s="1130">
        <v>0.123</v>
      </c>
    </row>
    <row r="30" spans="1:12">
      <c r="A30" s="511"/>
      <c r="B30" s="1018"/>
      <c r="C30" s="985"/>
      <c r="D30" s="986"/>
      <c r="E30" s="987"/>
      <c r="F30" s="987"/>
      <c r="G30" s="987"/>
      <c r="H30" s="985"/>
      <c r="I30" s="986"/>
      <c r="J30" s="986"/>
      <c r="K30" s="987"/>
    </row>
    <row r="31" spans="1:12" ht="11.25" customHeight="1">
      <c r="A31" s="494" t="s">
        <v>365</v>
      </c>
      <c r="B31" s="1019"/>
      <c r="C31" s="1131"/>
      <c r="D31" s="1020"/>
      <c r="E31" s="1132"/>
      <c r="F31" s="1132"/>
      <c r="G31" s="1132"/>
      <c r="H31" s="1131"/>
      <c r="I31" s="1020"/>
      <c r="J31" s="1020"/>
      <c r="K31" s="1132"/>
    </row>
    <row r="32" spans="1:12" ht="11.25" customHeight="1">
      <c r="A32" s="490" t="s">
        <v>366</v>
      </c>
      <c r="B32" s="1021">
        <v>17278.133290166697</v>
      </c>
      <c r="C32" s="1022"/>
      <c r="D32" s="1023">
        <v>17200.216772717798</v>
      </c>
      <c r="E32" s="1024">
        <v>17192.056668997298</v>
      </c>
      <c r="F32" s="1024">
        <v>17177.714049923299</v>
      </c>
      <c r="G32" s="1025">
        <v>17110.902999999998</v>
      </c>
      <c r="H32" s="1022"/>
      <c r="I32" s="1023">
        <v>17075.249</v>
      </c>
      <c r="J32" s="1023">
        <v>17073.68</v>
      </c>
      <c r="K32" s="1024">
        <v>17066.756999999998</v>
      </c>
    </row>
    <row r="33" spans="1:11" ht="11.25" customHeight="1">
      <c r="A33" s="535"/>
      <c r="B33" s="1019"/>
      <c r="C33" s="1131"/>
      <c r="D33" s="1020"/>
      <c r="E33" s="1132"/>
      <c r="F33" s="1132"/>
      <c r="G33" s="1132"/>
      <c r="H33" s="1131"/>
      <c r="I33" s="1020"/>
      <c r="J33" s="1020"/>
      <c r="K33" s="1132"/>
    </row>
    <row r="34" spans="1:11" ht="22.8">
      <c r="A34" s="513" t="s">
        <v>367</v>
      </c>
      <c r="B34" s="1026">
        <v>3.4980684931792716</v>
      </c>
      <c r="C34" s="1027"/>
      <c r="D34" s="1028">
        <v>4.6700247093398524</v>
      </c>
      <c r="E34" s="1029">
        <v>7.1709777940870589</v>
      </c>
      <c r="F34" s="1029">
        <v>6.2548337130211502</v>
      </c>
      <c r="G34" s="1030">
        <v>6.3336352347973692</v>
      </c>
      <c r="H34" s="1027"/>
      <c r="I34" s="1028">
        <v>0.28620999036027345</v>
      </c>
      <c r="J34" s="1028">
        <v>6.6358917865273961</v>
      </c>
      <c r="K34" s="1029">
        <v>7.8435578554561038</v>
      </c>
    </row>
    <row r="35" spans="1:11">
      <c r="A35" s="511"/>
      <c r="B35" s="500"/>
      <c r="C35" s="486"/>
      <c r="D35" s="492"/>
      <c r="E35" s="491"/>
      <c r="F35" s="491"/>
      <c r="G35" s="491"/>
      <c r="H35" s="486"/>
      <c r="I35" s="492"/>
      <c r="J35" s="492"/>
      <c r="K35" s="491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2:Q151"/>
  <sheetViews>
    <sheetView showGridLines="0" workbookViewId="0">
      <selection activeCell="D48" sqref="D48"/>
    </sheetView>
  </sheetViews>
  <sheetFormatPr defaultColWidth="9" defaultRowHeight="12" customHeight="1"/>
  <cols>
    <col min="1" max="1" width="6.77734375" style="43" customWidth="1"/>
    <col min="2" max="2" width="50" style="43" customWidth="1"/>
    <col min="3" max="3" width="15.77734375" style="198" customWidth="1"/>
    <col min="4" max="5" width="15.77734375" style="74" customWidth="1"/>
    <col min="6" max="6" width="8" style="191" customWidth="1"/>
    <col min="7" max="7" width="8" style="43" customWidth="1"/>
    <col min="8" max="8" width="11.6640625" style="43" customWidth="1"/>
    <col min="9" max="9" width="8" style="43" customWidth="1"/>
    <col min="10" max="10" width="10" style="43" customWidth="1"/>
    <col min="11" max="11" width="8" style="43" customWidth="1"/>
    <col min="12" max="12" width="14.77734375" style="43" customWidth="1"/>
    <col min="13" max="13" width="7.21875" style="43" customWidth="1"/>
    <col min="14" max="14" width="9.6640625" style="43" customWidth="1"/>
    <col min="15" max="72" width="8" style="43" customWidth="1"/>
    <col min="73" max="16384" width="9" style="43"/>
  </cols>
  <sheetData>
    <row r="2" spans="2:15" ht="12.75" customHeight="1">
      <c r="B2" s="725" t="s">
        <v>163</v>
      </c>
      <c r="C2" s="388" t="s">
        <v>158</v>
      </c>
      <c r="D2" s="388" t="s">
        <v>158</v>
      </c>
      <c r="E2" s="199"/>
      <c r="F2" s="19"/>
      <c r="G2" s="46"/>
      <c r="H2" s="46"/>
      <c r="I2" s="46"/>
      <c r="J2" s="46"/>
      <c r="K2" s="46"/>
      <c r="L2" s="46"/>
      <c r="M2" s="46"/>
      <c r="N2" s="46"/>
      <c r="O2" s="46"/>
    </row>
    <row r="3" spans="2:15" ht="12" customHeight="1">
      <c r="B3" s="725" t="s">
        <v>24</v>
      </c>
      <c r="C3" s="388" t="s">
        <v>156</v>
      </c>
      <c r="D3" s="388" t="s">
        <v>157</v>
      </c>
      <c r="E3" s="388"/>
      <c r="F3" s="19"/>
      <c r="G3" s="46"/>
      <c r="H3" s="46"/>
      <c r="I3" s="46"/>
      <c r="J3" s="46"/>
      <c r="K3" s="46"/>
      <c r="L3" s="46"/>
      <c r="M3" s="46"/>
      <c r="N3" s="46"/>
      <c r="O3" s="46"/>
    </row>
    <row r="4" spans="2:15" ht="12" customHeight="1">
      <c r="B4" s="389" t="s">
        <v>164</v>
      </c>
      <c r="C4" s="715" t="s">
        <v>2</v>
      </c>
      <c r="D4" s="715" t="s">
        <v>2</v>
      </c>
      <c r="E4" s="390" t="s">
        <v>3</v>
      </c>
      <c r="F4" s="19"/>
      <c r="G4" s="46"/>
      <c r="H4" s="47" t="s">
        <v>22</v>
      </c>
      <c r="I4" s="46"/>
      <c r="J4" s="46"/>
      <c r="K4" s="46"/>
      <c r="L4" s="47" t="e">
        <f>CQtr&amp;" YTD"</f>
        <v>#REF!</v>
      </c>
      <c r="M4" s="47" t="e">
        <f>PPPPQtr&amp;" YTD"</f>
        <v>#REF!</v>
      </c>
      <c r="N4" s="46"/>
      <c r="O4" s="46"/>
    </row>
    <row r="5" spans="2:15" ht="12" customHeight="1">
      <c r="B5" s="391" t="s">
        <v>179</v>
      </c>
      <c r="C5" s="487">
        <v>5887.9999999999991</v>
      </c>
      <c r="D5" s="488">
        <v>6028</v>
      </c>
      <c r="E5" s="387">
        <v>-2.3224950232249504</v>
      </c>
      <c r="F5" s="19"/>
      <c r="G5" s="46"/>
      <c r="H5" s="32">
        <f>IFERROR(ROUND(IF(C5&gt;0,100*(ROUND(C5,0)-ROUND(D5,0))/ROUND(D5,0),-100*(ROUND(C5,0)-ROUND(D5,0))/ROUND(D5,0)),0)-ROUND(E5,0),0)</f>
        <v>0</v>
      </c>
      <c r="I5" s="46"/>
      <c r="J5" s="47" t="s">
        <v>15</v>
      </c>
      <c r="K5" s="46"/>
      <c r="L5" s="47" t="s">
        <v>47</v>
      </c>
      <c r="M5" s="1616"/>
      <c r="N5" s="1616"/>
      <c r="O5" s="46"/>
    </row>
    <row r="6" spans="2:15" ht="12" customHeight="1">
      <c r="B6" s="392" t="s">
        <v>180</v>
      </c>
      <c r="C6" s="393">
        <v>1465</v>
      </c>
      <c r="D6" s="546">
        <v>1355</v>
      </c>
      <c r="E6" s="546">
        <v>8.1180811808118083</v>
      </c>
      <c r="F6" s="19"/>
      <c r="G6" s="46"/>
      <c r="H6" s="32">
        <f>IFERROR(ROUND(IF(C6&gt;0,100*(ROUND(C6,0)-ROUND(D6,0))/ROUND(D6,0),-100*(ROUND(C6,0)-ROUND(D6,0))/ROUND(D6,0)),0)-ROUND(E6,0),0)</f>
        <v>0</v>
      </c>
      <c r="I6" s="46"/>
      <c r="J6" s="47" t="e">
        <f>CQtr&amp;" YTD"</f>
        <v>#REF!</v>
      </c>
      <c r="K6" s="47" t="e">
        <f>PPPPQtr&amp;" YTD"</f>
        <v>#REF!</v>
      </c>
      <c r="L6" s="47"/>
      <c r="M6" s="1616"/>
      <c r="N6" s="1616"/>
      <c r="O6" s="47"/>
    </row>
    <row r="7" spans="2:15" ht="12" customHeight="1">
      <c r="B7" s="395" t="s">
        <v>101</v>
      </c>
      <c r="C7" s="396">
        <v>7352.9999999999982</v>
      </c>
      <c r="D7" s="397">
        <v>7383</v>
      </c>
      <c r="E7" s="398" t="s">
        <v>151</v>
      </c>
      <c r="F7" s="19"/>
      <c r="G7" s="46"/>
      <c r="H7" s="32">
        <f t="shared" ref="H7:H17" si="0">IFERROR(ROUND(IF(C7&gt;0,100*(ROUND(C7,0)-ROUND(D7,0))/ROUND(D7,0),-100*(ROUND(C7,0)-ROUND(D7,0))/ROUND(D7,0)),0)-ROUND(E7,0),0)</f>
        <v>0</v>
      </c>
      <c r="I7" s="46"/>
      <c r="J7" s="32">
        <f>ROUND(C5,0)+ROUND(C6,0)-ROUND(C7,0)</f>
        <v>0</v>
      </c>
      <c r="K7" s="32">
        <f>ROUND(D5,0)+ROUND(D6,0)-ROUND(D7,0)</f>
        <v>0</v>
      </c>
      <c r="L7" s="32">
        <f>C7-'CYYTD performance measures excl'!B10</f>
        <v>0</v>
      </c>
      <c r="M7" s="32">
        <f>D7-'PYYTD performance measures'!B10</f>
        <v>0</v>
      </c>
      <c r="N7" s="38"/>
      <c r="O7" s="46"/>
    </row>
    <row r="8" spans="2:15" ht="14.25" customHeight="1">
      <c r="B8" s="392" t="s">
        <v>171</v>
      </c>
      <c r="C8" s="393">
        <v>-712</v>
      </c>
      <c r="D8" s="546">
        <v>-826</v>
      </c>
      <c r="E8" s="546">
        <v>13.801452784503631</v>
      </c>
      <c r="F8" s="19"/>
      <c r="G8" s="46"/>
      <c r="H8" s="32">
        <f t="shared" si="0"/>
        <v>0</v>
      </c>
      <c r="I8" s="46"/>
      <c r="J8" s="46"/>
      <c r="K8" s="46"/>
      <c r="L8" s="46"/>
      <c r="M8" s="38"/>
      <c r="N8" s="38"/>
      <c r="O8" s="46"/>
    </row>
    <row r="9" spans="2:15" ht="12" customHeight="1">
      <c r="B9" s="395" t="s">
        <v>172</v>
      </c>
      <c r="C9" s="396">
        <v>6640.9999999999991</v>
      </c>
      <c r="D9" s="397">
        <v>6557</v>
      </c>
      <c r="E9" s="398">
        <v>1.2810736617355498</v>
      </c>
      <c r="F9" s="19"/>
      <c r="G9" s="46"/>
      <c r="H9" s="32">
        <f t="shared" si="0"/>
        <v>0</v>
      </c>
      <c r="I9" s="46"/>
      <c r="J9" s="46"/>
      <c r="K9" s="46"/>
      <c r="L9" s="46"/>
      <c r="M9" s="46"/>
      <c r="N9" s="46"/>
      <c r="O9" s="46"/>
    </row>
    <row r="10" spans="2:15" ht="12" customHeight="1">
      <c r="B10" s="399" t="s">
        <v>96</v>
      </c>
      <c r="C10" s="400">
        <v>-3995.6944750200009</v>
      </c>
      <c r="D10" s="489">
        <v>-4075</v>
      </c>
      <c r="E10" s="401">
        <v>1.9386503067484662</v>
      </c>
      <c r="F10" s="19"/>
      <c r="G10" s="46"/>
      <c r="H10" s="32">
        <f t="shared" si="0"/>
        <v>0</v>
      </c>
      <c r="I10" s="46"/>
      <c r="J10" s="32">
        <f>ROUND(C7,0)+ROUND(C8,0)-ROUND(C9,0)</f>
        <v>0</v>
      </c>
      <c r="K10" s="32">
        <f>ROUND(D7,0)+ROUND(D8,0)-ROUND(D9,0)</f>
        <v>0</v>
      </c>
      <c r="L10" s="32">
        <f>ROUND(C10,0)+ROUND(C11,0)-ROUND('CYYTD performance measures excl'!B8,0)</f>
        <v>0</v>
      </c>
      <c r="M10" s="32">
        <f>D10+D11-'PYYTD performance measures'!B8</f>
        <v>0</v>
      </c>
      <c r="N10" s="46"/>
      <c r="O10" s="46"/>
    </row>
    <row r="11" spans="2:15" ht="12" customHeight="1">
      <c r="B11" s="392" t="s">
        <v>155</v>
      </c>
      <c r="C11" s="393">
        <v>-41</v>
      </c>
      <c r="D11" s="546">
        <v>-46</v>
      </c>
      <c r="E11" s="394">
        <v>10.869565217391305</v>
      </c>
      <c r="F11" s="19"/>
      <c r="G11" s="46"/>
      <c r="H11" s="32">
        <f t="shared" si="0"/>
        <v>0</v>
      </c>
      <c r="I11" s="46"/>
      <c r="J11" s="46"/>
      <c r="K11" s="46"/>
      <c r="L11" s="46"/>
      <c r="M11" s="46"/>
      <c r="N11" s="46"/>
      <c r="O11" s="46"/>
    </row>
    <row r="12" spans="2:15" ht="12" customHeight="1">
      <c r="B12" s="395" t="s">
        <v>0</v>
      </c>
      <c r="C12" s="396">
        <v>-4036.6944750200009</v>
      </c>
      <c r="D12" s="397">
        <v>-4121</v>
      </c>
      <c r="E12" s="398">
        <v>2.0383402086872118</v>
      </c>
      <c r="F12" s="19"/>
      <c r="G12" s="46"/>
      <c r="H12" s="32">
        <f t="shared" si="0"/>
        <v>0</v>
      </c>
      <c r="I12" s="46"/>
      <c r="J12" s="32">
        <f>ROUND(C10,0)+ROUND(C11,0)-ROUND(C12,0)</f>
        <v>0</v>
      </c>
      <c r="K12" s="32">
        <f>ROUND(D10,0)+ROUND(D11,0)-ROUND(D12,0)</f>
        <v>0</v>
      </c>
      <c r="L12" s="32">
        <f>ROUND(C12,0)-ROUND('CYYTD performance measures excl'!B8,0)</f>
        <v>0</v>
      </c>
      <c r="M12" s="32">
        <f>ROUND(D12,0)-'PYYTD performance measures'!B8</f>
        <v>0</v>
      </c>
      <c r="N12" s="46"/>
      <c r="O12" s="46"/>
    </row>
    <row r="13" spans="2:15" ht="12" customHeight="1">
      <c r="B13" s="392" t="s">
        <v>4</v>
      </c>
      <c r="C13" s="393">
        <v>-1582.30552498</v>
      </c>
      <c r="D13" s="546">
        <v>-483</v>
      </c>
      <c r="E13" s="546" t="s">
        <v>1</v>
      </c>
      <c r="F13" s="19"/>
      <c r="G13" s="46"/>
      <c r="H13" s="32">
        <f t="shared" si="0"/>
        <v>0</v>
      </c>
      <c r="I13" s="46"/>
      <c r="J13" s="46"/>
      <c r="K13" s="46"/>
      <c r="L13" s="46"/>
      <c r="M13" s="46"/>
      <c r="N13" s="46"/>
      <c r="O13" s="46"/>
    </row>
    <row r="14" spans="2:15" ht="12" customHeight="1">
      <c r="B14" s="395" t="s">
        <v>5</v>
      </c>
      <c r="C14" s="396">
        <v>-5619.0000000000009</v>
      </c>
      <c r="D14" s="288">
        <v>-4604</v>
      </c>
      <c r="E14" s="398">
        <v>-22.046046915725455</v>
      </c>
      <c r="F14" s="19"/>
      <c r="G14" s="46"/>
      <c r="H14" s="32">
        <f t="shared" si="0"/>
        <v>0</v>
      </c>
      <c r="I14" s="46"/>
      <c r="J14" s="32">
        <f>+ROUND(C10,0)-ROUND(C14,0)+ROUND(C13,0)+ROUND(C11,0)</f>
        <v>0</v>
      </c>
      <c r="K14" s="32">
        <f>+ROUND(D10,0)-ROUND(D14,0)+ROUND(D13,0)+ROUND(D11,0)</f>
        <v>0</v>
      </c>
      <c r="L14" s="32">
        <f>C14-'CYYTD performance measures excl'!B6</f>
        <v>0</v>
      </c>
      <c r="M14" s="32">
        <f>D14-'PYYTD performance measures'!B6</f>
        <v>0</v>
      </c>
      <c r="N14" s="38"/>
      <c r="O14" s="46"/>
    </row>
    <row r="15" spans="2:15" ht="12" customHeight="1">
      <c r="B15" s="595" t="s">
        <v>173</v>
      </c>
      <c r="C15" s="393" t="s">
        <v>151</v>
      </c>
      <c r="D15" s="289">
        <v>3</v>
      </c>
      <c r="E15" s="546" t="s">
        <v>1</v>
      </c>
      <c r="F15" s="19"/>
      <c r="G15" s="46"/>
      <c r="H15" s="32">
        <f t="shared" si="0"/>
        <v>0</v>
      </c>
      <c r="I15" s="46"/>
      <c r="J15" s="46"/>
      <c r="K15" s="46"/>
      <c r="L15" s="47"/>
      <c r="M15" s="47"/>
      <c r="N15" s="38"/>
      <c r="O15" s="46"/>
    </row>
    <row r="16" spans="2:15" ht="12" customHeight="1">
      <c r="B16" s="395" t="s">
        <v>102</v>
      </c>
      <c r="C16" s="396">
        <v>1021.9999999999984</v>
      </c>
      <c r="D16" s="397">
        <v>1956</v>
      </c>
      <c r="E16" s="398">
        <v>-47.750511247443761</v>
      </c>
      <c r="F16" s="19"/>
      <c r="G16" s="46"/>
      <c r="H16" s="32">
        <f t="shared" si="0"/>
        <v>0</v>
      </c>
      <c r="I16" s="46"/>
      <c r="J16" s="32" t="e">
        <f>ROUND(C9,0)+ROUND(C10,0)+ROUND(C15,0)-ROUND(C16,0)+ROUND(C13,0)+ROUND(C11,0)</f>
        <v>#VALUE!</v>
      </c>
      <c r="K16" s="32">
        <f>ROUND(D9,0)+ROUND(D10,0)+ROUND(D15,0)-ROUND(D16,0)+ROUND(D13,0)+ROUND(D11,0)</f>
        <v>0</v>
      </c>
      <c r="L16" s="32">
        <f>C16-'CYYTD performance measures excl'!B15</f>
        <v>0</v>
      </c>
      <c r="M16" s="32">
        <f>D16-'PYYTD performance measures'!B15</f>
        <v>0</v>
      </c>
      <c r="N16" s="38"/>
      <c r="O16" s="46"/>
    </row>
    <row r="17" spans="2:15" ht="12" customHeight="1">
      <c r="B17" s="402" t="s">
        <v>181</v>
      </c>
      <c r="C17" s="400">
        <v>280.99999999999829</v>
      </c>
      <c r="D17" s="489">
        <v>1198</v>
      </c>
      <c r="E17" s="489">
        <v>-76.544240400667775</v>
      </c>
      <c r="F17" s="19"/>
      <c r="G17" s="46"/>
      <c r="H17" s="32">
        <f t="shared" si="0"/>
        <v>0</v>
      </c>
      <c r="I17" s="46"/>
      <c r="J17" s="46"/>
      <c r="K17" s="228" t="s">
        <v>90</v>
      </c>
      <c r="L17" s="32">
        <f>C17-'CYYTD performance measures excl'!B20</f>
        <v>0</v>
      </c>
      <c r="M17" s="32">
        <f>D17-'PYYTD performance measures'!B20</f>
        <v>0</v>
      </c>
      <c r="N17" s="46"/>
      <c r="O17" s="46"/>
    </row>
    <row r="18" spans="2:15" ht="12" customHeight="1">
      <c r="B18" s="402"/>
      <c r="C18" s="489"/>
      <c r="D18" s="489"/>
      <c r="E18" s="290"/>
      <c r="F18" s="65"/>
      <c r="G18" s="46"/>
      <c r="H18" s="46"/>
      <c r="I18" s="228"/>
      <c r="J18" s="46"/>
      <c r="K18" s="46"/>
      <c r="L18" s="46"/>
      <c r="M18" s="46"/>
      <c r="N18" s="46"/>
      <c r="O18" s="46"/>
    </row>
    <row r="19" spans="2:15" ht="12" customHeight="1">
      <c r="B19" s="404" t="s">
        <v>182</v>
      </c>
      <c r="C19" s="353" t="s">
        <v>150</v>
      </c>
      <c r="D19" s="353" t="s">
        <v>150</v>
      </c>
      <c r="E19" s="353"/>
      <c r="F19" s="65"/>
      <c r="G19" s="48"/>
      <c r="H19" s="48" t="s">
        <v>23</v>
      </c>
      <c r="I19" s="48"/>
      <c r="J19" s="48"/>
      <c r="K19" s="48"/>
      <c r="L19" s="257" t="e">
        <f>CQtr</f>
        <v>#REF!</v>
      </c>
      <c r="M19" s="257" t="s">
        <v>44</v>
      </c>
      <c r="N19" s="257" t="s">
        <v>41</v>
      </c>
      <c r="O19" s="46"/>
    </row>
    <row r="20" spans="2:15" s="75" customFormat="1" ht="12" customHeight="1">
      <c r="B20" s="490" t="s">
        <v>110</v>
      </c>
      <c r="C20" s="405">
        <v>193700</v>
      </c>
      <c r="D20" s="406">
        <v>187600</v>
      </c>
      <c r="E20" s="406"/>
      <c r="F20" s="65"/>
      <c r="G20" s="250" t="s">
        <v>110</v>
      </c>
      <c r="H20" s="195">
        <f>ROUND(C20,-2)-ROUND(L20,-2)</f>
        <v>-2000</v>
      </c>
      <c r="I20" s="32">
        <f t="shared" ref="H20:I22" si="1">ROUND(D20,-2)-ROUND(M20,-2)</f>
        <v>100</v>
      </c>
      <c r="J20" s="32"/>
      <c r="K20" s="48"/>
      <c r="L20" s="252">
        <f>'Barclays UK Qrtly'!C20</f>
        <v>195700</v>
      </c>
      <c r="M20" s="252">
        <f>'Barclays UK Qrtly'!H20</f>
        <v>187500</v>
      </c>
      <c r="N20" s="252">
        <f>'Barclays UK Qrtly'!J20</f>
        <v>187600</v>
      </c>
      <c r="O20" s="46"/>
    </row>
    <row r="21" spans="2:15" ht="12" customHeight="1">
      <c r="B21" s="407" t="s">
        <v>10</v>
      </c>
      <c r="C21" s="408">
        <v>257775.99999999988</v>
      </c>
      <c r="D21" s="547">
        <v>249700</v>
      </c>
      <c r="E21" s="547"/>
      <c r="F21" s="19"/>
      <c r="G21" s="250" t="s">
        <v>111</v>
      </c>
      <c r="H21" s="32">
        <f t="shared" si="1"/>
        <v>-9700</v>
      </c>
      <c r="I21" s="32">
        <f t="shared" si="1"/>
        <v>-3400</v>
      </c>
      <c r="J21" s="32"/>
      <c r="K21" s="48"/>
      <c r="L21" s="252">
        <f>'Barclays UK Qrtly'!C21</f>
        <v>267542</v>
      </c>
      <c r="M21" s="252">
        <f>'Barclays UK Qrtly'!H21</f>
        <v>253086</v>
      </c>
      <c r="N21" s="252">
        <f>'Barclays UK Qrtly'!J21</f>
        <v>249669.00000000006</v>
      </c>
      <c r="O21" s="46"/>
    </row>
    <row r="22" spans="2:15" ht="12" customHeight="1">
      <c r="B22" s="402" t="s">
        <v>112</v>
      </c>
      <c r="C22" s="408">
        <v>205477.23682473</v>
      </c>
      <c r="D22" s="547">
        <v>197300</v>
      </c>
      <c r="E22" s="547"/>
      <c r="F22" s="19"/>
      <c r="G22" s="250" t="s">
        <v>112</v>
      </c>
      <c r="H22" s="32">
        <f t="shared" si="1"/>
        <v>-2000</v>
      </c>
      <c r="I22" s="32">
        <f t="shared" si="1"/>
        <v>0</v>
      </c>
      <c r="J22" s="32"/>
      <c r="K22" s="48"/>
      <c r="L22" s="252">
        <f>'Barclays UK Qrtly'!C22</f>
        <v>207489.79166153999</v>
      </c>
      <c r="M22" s="252">
        <f>'Barclays UK Qrtly'!H22</f>
        <v>197284.40784581</v>
      </c>
      <c r="N22" s="252">
        <f>'Barclays UK Qrtly'!J22</f>
        <v>197279.45796418999</v>
      </c>
      <c r="O22" s="46"/>
    </row>
    <row r="23" spans="2:15" ht="12" customHeight="1">
      <c r="B23" s="402" t="s">
        <v>109</v>
      </c>
      <c r="C23" s="318">
        <v>0.96</v>
      </c>
      <c r="D23" s="319">
        <v>0.96</v>
      </c>
      <c r="E23" s="320"/>
      <c r="F23" s="19"/>
      <c r="G23" s="250" t="s">
        <v>109</v>
      </c>
      <c r="H23" s="251">
        <f>C23-L23</f>
        <v>0</v>
      </c>
      <c r="I23" s="251">
        <f>D23-M23</f>
        <v>0</v>
      </c>
      <c r="J23" s="251"/>
      <c r="K23" s="48"/>
      <c r="L23" s="253">
        <f>'Barclays UK Qrtly'!C23</f>
        <v>0.96</v>
      </c>
      <c r="M23" s="253">
        <f>'Barclays UK Qrtly'!H23</f>
        <v>0.96</v>
      </c>
      <c r="N23" s="253">
        <f>'Barclays UK Qrtly'!J23</f>
        <v>0.96</v>
      </c>
      <c r="O23" s="46"/>
    </row>
    <row r="24" spans="2:15" ht="12" customHeight="1">
      <c r="B24" s="407" t="s">
        <v>113</v>
      </c>
      <c r="C24" s="408">
        <v>74900.809200652569</v>
      </c>
      <c r="D24" s="547">
        <v>75200</v>
      </c>
      <c r="E24" s="547"/>
      <c r="F24" s="19"/>
      <c r="G24" s="250" t="s">
        <v>113</v>
      </c>
      <c r="H24" s="32">
        <f t="shared" ref="H24:I25" si="2">ROUND(C24,-2)-ROUND(L24,-2)</f>
        <v>-2800</v>
      </c>
      <c r="I24" s="32">
        <f t="shared" si="2"/>
        <v>-1400</v>
      </c>
      <c r="J24" s="32"/>
      <c r="K24" s="48"/>
      <c r="L24" s="252">
        <f>'Barclays UK Qrtly'!C24</f>
        <v>77677.999999999971</v>
      </c>
      <c r="M24" s="252">
        <f>'Barclays UK Qrtly'!H24</f>
        <v>76558.949245890108</v>
      </c>
      <c r="N24" s="252">
        <f>'Barclays UK Qrtly'!J24</f>
        <v>75181.000000000044</v>
      </c>
      <c r="O24" s="46"/>
    </row>
    <row r="25" spans="2:15" ht="12" customHeight="1">
      <c r="B25" s="407" t="s">
        <v>114</v>
      </c>
      <c r="C25" s="408">
        <v>10253.791659372289</v>
      </c>
      <c r="D25" s="547">
        <v>10200</v>
      </c>
      <c r="E25" s="547"/>
      <c r="F25" s="19"/>
      <c r="G25" s="250" t="s">
        <v>114</v>
      </c>
      <c r="H25" s="32">
        <f t="shared" si="2"/>
        <v>-300</v>
      </c>
      <c r="I25" s="32">
        <f t="shared" si="2"/>
        <v>-300</v>
      </c>
      <c r="J25" s="32"/>
      <c r="K25" s="48"/>
      <c r="L25" s="252">
        <f>'Barclays UK Qrtly'!C25</f>
        <v>10645.223208677426</v>
      </c>
      <c r="M25" s="252">
        <f>'Barclays UK Qrtly'!H25</f>
        <v>10466.111789959506</v>
      </c>
      <c r="N25" s="252">
        <f>'Barclays UK Qrtly'!J25</f>
        <v>10201.51053444723</v>
      </c>
      <c r="O25" s="46"/>
    </row>
    <row r="26" spans="2:15" ht="12" customHeight="1">
      <c r="B26" s="407"/>
      <c r="C26" s="547"/>
      <c r="D26" s="547"/>
      <c r="E26" s="547"/>
      <c r="F26" s="19"/>
      <c r="G26" s="48"/>
      <c r="H26" s="48"/>
      <c r="I26" s="48"/>
      <c r="J26" s="48"/>
      <c r="K26" s="48"/>
      <c r="L26" s="48"/>
      <c r="M26" s="48"/>
      <c r="N26" s="48"/>
      <c r="O26" s="46"/>
    </row>
    <row r="27" spans="2:15" s="201" customFormat="1" ht="12.75" customHeight="1">
      <c r="B27" s="404" t="s">
        <v>183</v>
      </c>
      <c r="C27" s="353"/>
      <c r="D27" s="353"/>
      <c r="E27" s="353"/>
      <c r="F27" s="19"/>
      <c r="G27" s="48"/>
      <c r="H27" s="48"/>
      <c r="I27" s="48"/>
      <c r="J27" s="48"/>
      <c r="K27" s="48"/>
      <c r="L27" s="48"/>
      <c r="M27" s="48"/>
      <c r="N27" s="48"/>
      <c r="O27" s="46"/>
    </row>
    <row r="28" spans="2:15" s="201" customFormat="1" ht="12.75" customHeight="1">
      <c r="B28" s="490" t="s">
        <v>184</v>
      </c>
      <c r="C28" s="770">
        <v>0.51</v>
      </c>
      <c r="D28" s="723">
        <v>0.49</v>
      </c>
      <c r="E28" s="406"/>
      <c r="F28" s="19"/>
      <c r="G28" s="48"/>
      <c r="H28" s="48"/>
      <c r="I28" s="48"/>
      <c r="J28" s="48"/>
      <c r="K28" s="48"/>
      <c r="L28" s="48"/>
      <c r="M28" s="48"/>
      <c r="N28" s="48"/>
      <c r="O28" s="46"/>
    </row>
    <row r="29" spans="2:15" s="201" customFormat="1" ht="12.75" customHeight="1">
      <c r="B29" s="407" t="s">
        <v>185</v>
      </c>
      <c r="C29" s="343">
        <v>0.68</v>
      </c>
      <c r="D29" s="319">
        <v>0.65</v>
      </c>
      <c r="E29" s="547"/>
      <c r="F29" s="19"/>
      <c r="G29" s="48"/>
      <c r="H29" s="48"/>
      <c r="I29" s="48"/>
      <c r="J29" s="48"/>
      <c r="K29" s="48"/>
      <c r="L29" s="48"/>
      <c r="M29" s="48"/>
      <c r="N29" s="48"/>
      <c r="O29" s="46"/>
    </row>
    <row r="30" spans="2:15" s="201" customFormat="1" ht="12.75" customHeight="1">
      <c r="B30" s="402" t="s">
        <v>186</v>
      </c>
      <c r="C30" s="743">
        <v>963</v>
      </c>
      <c r="D30" s="330">
        <v>1058</v>
      </c>
      <c r="E30" s="547"/>
      <c r="F30" s="19"/>
      <c r="G30" s="48"/>
      <c r="H30" s="48"/>
      <c r="I30" s="48"/>
      <c r="J30" s="48"/>
      <c r="K30" s="48"/>
      <c r="L30" s="48"/>
      <c r="M30" s="48"/>
      <c r="N30" s="48"/>
      <c r="O30" s="46"/>
    </row>
    <row r="31" spans="2:15" s="201" customFormat="1" ht="12.75" customHeight="1">
      <c r="B31" s="402" t="s">
        <v>187</v>
      </c>
      <c r="C31" s="744">
        <v>8.4</v>
      </c>
      <c r="D31" s="489" t="s">
        <v>188</v>
      </c>
      <c r="E31" s="320"/>
      <c r="F31" s="19"/>
      <c r="G31" s="48"/>
      <c r="H31" s="48"/>
      <c r="I31" s="48"/>
      <c r="J31" s="48"/>
      <c r="K31" s="48"/>
      <c r="L31" s="48"/>
      <c r="M31" s="48"/>
      <c r="N31" s="48"/>
      <c r="O31" s="46"/>
    </row>
    <row r="32" spans="2:15" s="201" customFormat="1" ht="12.75" customHeight="1">
      <c r="B32" s="402" t="s">
        <v>189</v>
      </c>
      <c r="C32" s="745">
        <v>1.7000000000000001E-2</v>
      </c>
      <c r="D32" s="299">
        <v>1.7999999999999999E-2</v>
      </c>
      <c r="E32" s="320"/>
      <c r="F32" s="19"/>
      <c r="G32" s="48"/>
      <c r="H32" s="48"/>
      <c r="I32" s="48"/>
      <c r="J32" s="48"/>
      <c r="K32" s="48"/>
      <c r="L32" s="48"/>
      <c r="M32" s="48"/>
      <c r="N32" s="48"/>
      <c r="O32" s="46"/>
    </row>
    <row r="33" spans="1:15" ht="12" customHeight="1">
      <c r="B33" s="734"/>
      <c r="C33" s="735"/>
      <c r="D33" s="735"/>
      <c r="E33" s="736"/>
      <c r="F33" s="19"/>
      <c r="G33" s="48"/>
      <c r="H33" s="48"/>
      <c r="I33" s="48"/>
      <c r="J33" s="48"/>
      <c r="K33" s="48"/>
      <c r="L33" s="48"/>
      <c r="M33" s="48"/>
      <c r="N33" s="48"/>
      <c r="O33" s="46"/>
    </row>
    <row r="34" spans="1:15" ht="12" customHeight="1">
      <c r="B34" s="346" t="s">
        <v>175</v>
      </c>
      <c r="C34" s="716"/>
      <c r="D34" s="717"/>
      <c r="E34" s="718"/>
      <c r="F34" s="201"/>
      <c r="G34" s="48"/>
      <c r="H34" s="48"/>
      <c r="I34" s="48"/>
      <c r="J34" s="48"/>
      <c r="K34" s="48"/>
      <c r="L34" s="48"/>
      <c r="M34" s="48"/>
      <c r="N34" s="48"/>
      <c r="O34" s="46"/>
    </row>
    <row r="35" spans="1:15" ht="12" customHeight="1">
      <c r="B35" s="391" t="s">
        <v>35</v>
      </c>
      <c r="C35" s="321">
        <v>2.7E-2</v>
      </c>
      <c r="D35" s="322">
        <v>0.11899999999999999</v>
      </c>
      <c r="E35" s="291"/>
      <c r="F35" s="19"/>
      <c r="G35" s="48"/>
      <c r="H35" s="48"/>
      <c r="I35" s="48"/>
      <c r="J35" s="48"/>
      <c r="K35" s="48"/>
      <c r="L35" s="48"/>
      <c r="M35" s="48"/>
      <c r="N35" s="48"/>
      <c r="O35" s="46"/>
    </row>
    <row r="36" spans="1:15" ht="12" customHeight="1">
      <c r="B36" s="402" t="s">
        <v>190</v>
      </c>
      <c r="C36" s="548">
        <v>10333.197564800115</v>
      </c>
      <c r="D36" s="409">
        <v>10000</v>
      </c>
      <c r="E36" s="292"/>
      <c r="F36" s="19"/>
      <c r="G36" s="48"/>
      <c r="H36" s="48" t="s">
        <v>126</v>
      </c>
      <c r="I36" s="48"/>
      <c r="J36" s="48"/>
      <c r="K36" s="48"/>
      <c r="L36" s="47"/>
      <c r="M36" s="48"/>
      <c r="N36" s="48"/>
      <c r="O36" s="46"/>
    </row>
    <row r="37" spans="1:15" s="201" customFormat="1" ht="12.75" customHeight="1">
      <c r="B37" s="486" t="s">
        <v>154</v>
      </c>
      <c r="C37" s="293">
        <v>0.76</v>
      </c>
      <c r="D37" s="294">
        <v>0.62</v>
      </c>
      <c r="E37" s="295"/>
      <c r="F37" s="19"/>
      <c r="G37" s="48"/>
      <c r="H37" s="169">
        <f>ROUND(C35,3)-ROUND(((C17/C36)),3)</f>
        <v>0</v>
      </c>
      <c r="I37" s="169">
        <f>ROUND(D35,-4)-ROUND(((D17/D36)/4*4),-4)</f>
        <v>0</v>
      </c>
      <c r="J37" s="48"/>
      <c r="K37" s="48"/>
      <c r="L37" s="48"/>
      <c r="M37" s="48"/>
      <c r="N37" s="48"/>
      <c r="O37" s="46"/>
    </row>
    <row r="38" spans="1:15" s="201" customFormat="1" ht="12.75" customHeight="1">
      <c r="B38" s="399" t="s">
        <v>177</v>
      </c>
      <c r="C38" s="400">
        <v>35.572799775224063</v>
      </c>
      <c r="D38" s="489">
        <v>43</v>
      </c>
      <c r="E38" s="296"/>
      <c r="F38" s="19"/>
      <c r="G38" s="48" t="s">
        <v>127</v>
      </c>
      <c r="H38" s="169">
        <f>ROUND(C44,3)-ROUND(((C43/C36)),3)</f>
        <v>0</v>
      </c>
      <c r="I38" s="169">
        <f>ROUND(D44,3)-ROUND(((D43/D36)/4*4),3)</f>
        <v>0</v>
      </c>
      <c r="J38" s="48"/>
      <c r="K38" s="48"/>
      <c r="L38" s="48"/>
      <c r="M38" s="48"/>
      <c r="N38" s="48"/>
      <c r="O38" s="46"/>
    </row>
    <row r="39" spans="1:15" s="201" customFormat="1" ht="12.75" customHeight="1">
      <c r="B39" s="486" t="s">
        <v>191</v>
      </c>
      <c r="C39" s="596">
        <v>3.09E-2</v>
      </c>
      <c r="D39" s="297">
        <v>3.2300000000000002E-2</v>
      </c>
      <c r="E39" s="296"/>
      <c r="F39" s="19"/>
      <c r="G39" s="48"/>
      <c r="H39" s="48"/>
      <c r="I39" s="48"/>
      <c r="J39" s="48"/>
      <c r="K39" s="48"/>
      <c r="L39" s="48"/>
      <c r="M39" s="48"/>
      <c r="N39" s="48"/>
      <c r="O39" s="46"/>
    </row>
    <row r="40" spans="1:15" s="201" customFormat="1" ht="12.75" customHeight="1">
      <c r="B40" s="399"/>
      <c r="C40" s="489"/>
      <c r="D40" s="489"/>
      <c r="E40" s="296"/>
      <c r="F40" s="19"/>
      <c r="G40" s="48"/>
      <c r="H40" s="48"/>
      <c r="I40" s="48"/>
      <c r="J40" s="48"/>
      <c r="K40" s="48"/>
      <c r="L40" s="48"/>
      <c r="M40" s="48"/>
      <c r="N40" s="48"/>
      <c r="O40" s="46"/>
    </row>
    <row r="41" spans="1:15" s="201" customFormat="1" ht="12.75" customHeight="1">
      <c r="B41" s="404" t="s">
        <v>192</v>
      </c>
      <c r="C41" s="390" t="s">
        <v>2</v>
      </c>
      <c r="D41" s="390" t="s">
        <v>2</v>
      </c>
      <c r="E41" s="390"/>
      <c r="F41" s="65"/>
      <c r="G41" s="48"/>
      <c r="H41" s="48"/>
      <c r="I41" s="48"/>
      <c r="J41" s="48"/>
      <c r="K41" s="48"/>
      <c r="L41" s="48"/>
      <c r="M41" s="48"/>
      <c r="N41" s="48"/>
      <c r="O41" s="46"/>
    </row>
    <row r="42" spans="1:15" s="201" customFormat="1" ht="12.75" customHeight="1">
      <c r="B42" s="391" t="s">
        <v>102</v>
      </c>
      <c r="C42" s="326">
        <v>2604.30552498</v>
      </c>
      <c r="D42" s="327">
        <v>2439</v>
      </c>
      <c r="E42" s="328">
        <v>6.7650676506765066</v>
      </c>
      <c r="F42" s="19"/>
      <c r="G42" s="48"/>
      <c r="H42" s="202" t="s">
        <v>14</v>
      </c>
      <c r="I42" s="35"/>
      <c r="J42" s="48"/>
      <c r="K42" s="48"/>
      <c r="L42" s="48"/>
      <c r="M42" s="48"/>
      <c r="N42" s="48"/>
      <c r="O42" s="46"/>
    </row>
    <row r="43" spans="1:15" s="201" customFormat="1" ht="12.75" customHeight="1">
      <c r="B43" s="402" t="s">
        <v>174</v>
      </c>
      <c r="C43" s="329">
        <v>1813.0760263612553</v>
      </c>
      <c r="D43" s="330">
        <v>1670</v>
      </c>
      <c r="E43" s="331">
        <v>8.5628742514970053</v>
      </c>
      <c r="F43" s="19"/>
      <c r="G43" s="48"/>
      <c r="H43" s="32">
        <f>ROUND(-ROUND(C14,0)/ROUND(C7,0),2)-ROUND(C37,2)</f>
        <v>0</v>
      </c>
      <c r="I43" s="32">
        <f>ROUND(-ROUND(D14,0)/ROUND(D7,0),2)-ROUND(D37,2)</f>
        <v>0</v>
      </c>
      <c r="J43" s="48"/>
      <c r="K43" s="48"/>
      <c r="L43" s="48"/>
      <c r="M43" s="48"/>
      <c r="N43" s="48"/>
      <c r="O43" s="46"/>
    </row>
    <row r="44" spans="1:15" ht="15" customHeight="1">
      <c r="B44" s="486" t="s">
        <v>35</v>
      </c>
      <c r="C44" s="298">
        <v>0.17499999999999999</v>
      </c>
      <c r="D44" s="299">
        <v>0.16700000000000001</v>
      </c>
      <c r="E44" s="300"/>
      <c r="F44" s="19"/>
      <c r="G44" s="48"/>
      <c r="H44" s="203">
        <f>-ROUND(C14,0)/ROUND(C7,0)</f>
        <v>0.76417788657690744</v>
      </c>
      <c r="I44" s="203">
        <f>-ROUND(D14,0)/ROUND(D7,0)</f>
        <v>0.62359474468373288</v>
      </c>
      <c r="J44" s="48"/>
      <c r="K44" s="48"/>
      <c r="L44" s="32">
        <f>C36-'CYYTD performance measures excl'!B27</f>
        <v>0</v>
      </c>
      <c r="M44" s="32">
        <f>ROUND(D36,-2)-ROUND('PYYTD performance measures'!B27,-2)</f>
        <v>0</v>
      </c>
      <c r="N44" s="48"/>
      <c r="O44" s="46"/>
    </row>
    <row r="45" spans="1:15" ht="11.4">
      <c r="A45" s="74"/>
      <c r="B45" s="399" t="s">
        <v>154</v>
      </c>
      <c r="C45" s="293">
        <v>0.55000000000000004</v>
      </c>
      <c r="D45" s="319">
        <v>0.56000000000000005</v>
      </c>
      <c r="E45" s="319"/>
      <c r="F45" s="19"/>
      <c r="G45" s="48"/>
      <c r="H45" s="48"/>
      <c r="I45" s="48"/>
      <c r="J45" s="48"/>
      <c r="K45" s="48"/>
      <c r="L45" s="48"/>
      <c r="M45" s="48"/>
      <c r="N45" s="48"/>
      <c r="O45" s="46"/>
    </row>
    <row r="46" spans="1:15" ht="12" customHeight="1">
      <c r="C46" s="43"/>
      <c r="D46" s="43"/>
      <c r="E46" s="43"/>
      <c r="F46" s="19"/>
      <c r="G46" s="48"/>
      <c r="H46" s="48"/>
      <c r="I46" s="48"/>
      <c r="J46" s="48"/>
      <c r="K46" s="48"/>
      <c r="L46" s="48"/>
      <c r="M46" s="48"/>
      <c r="N46" s="48"/>
      <c r="O46" s="46"/>
    </row>
    <row r="47" spans="1:15" ht="12" customHeight="1">
      <c r="B47" s="1621" t="s">
        <v>62</v>
      </c>
      <c r="C47" s="388" t="s">
        <v>158</v>
      </c>
      <c r="D47" s="388" t="s">
        <v>158</v>
      </c>
      <c r="E47" s="199"/>
      <c r="F47" s="43"/>
      <c r="G47" s="48"/>
      <c r="H47" s="202" t="s">
        <v>14</v>
      </c>
      <c r="I47" s="35"/>
      <c r="J47" s="48"/>
      <c r="K47" s="48"/>
      <c r="L47" s="48"/>
      <c r="M47" s="48"/>
      <c r="N47" s="48"/>
      <c r="O47" s="46"/>
    </row>
    <row r="48" spans="1:15" ht="12" customHeight="1" collapsed="1">
      <c r="B48" s="1621" t="s">
        <v>24</v>
      </c>
      <c r="C48" s="388" t="s">
        <v>156</v>
      </c>
      <c r="D48" s="388" t="s">
        <v>157</v>
      </c>
      <c r="E48" s="388"/>
      <c r="F48" s="43"/>
      <c r="G48" s="48"/>
      <c r="H48" s="202"/>
      <c r="I48" s="35"/>
      <c r="J48" s="48"/>
      <c r="K48" s="48"/>
      <c r="L48" s="48"/>
      <c r="M48" s="48"/>
      <c r="N48" s="48"/>
      <c r="O48" s="46"/>
    </row>
    <row r="49" spans="1:17" s="74" customFormat="1" ht="12" customHeight="1" collapsed="1">
      <c r="A49" s="75"/>
      <c r="B49" s="301" t="s">
        <v>165</v>
      </c>
      <c r="C49" s="715" t="s">
        <v>2</v>
      </c>
      <c r="D49" s="715" t="s">
        <v>2</v>
      </c>
      <c r="E49" s="390" t="s">
        <v>3</v>
      </c>
      <c r="F49" s="43"/>
      <c r="G49" s="48"/>
      <c r="H49" s="184">
        <f>ROUND(C45,2)-ROUND(H50,2)</f>
        <v>0</v>
      </c>
      <c r="I49" s="184">
        <f>ROUND(D45,2)-ROUND(I50,2)</f>
        <v>0</v>
      </c>
      <c r="J49" s="48"/>
      <c r="K49" s="48"/>
      <c r="L49" s="48"/>
      <c r="M49" s="48"/>
      <c r="N49" s="48"/>
      <c r="O49" s="46"/>
    </row>
    <row r="50" spans="1:17" s="74" customFormat="1" ht="12" customHeight="1">
      <c r="A50" s="75"/>
      <c r="B50" s="391" t="s">
        <v>193</v>
      </c>
      <c r="C50" s="487">
        <v>4009.0000000000018</v>
      </c>
      <c r="D50" s="488">
        <v>4006</v>
      </c>
      <c r="E50" s="387" t="s">
        <v>151</v>
      </c>
      <c r="F50" s="43"/>
      <c r="G50" s="48"/>
      <c r="H50" s="203">
        <f>(-ROUND(C14,0)+ROUND(C13,0))/ROUND(C7,0)</f>
        <v>0.54902760777913773</v>
      </c>
      <c r="I50" s="203">
        <f>(-ROUND(D14,0)+ROUND(D13,0))/ROUND(D7,0)</f>
        <v>0.55817418393606932</v>
      </c>
      <c r="J50" s="48"/>
      <c r="K50" s="48"/>
      <c r="L50" s="48" t="s">
        <v>107</v>
      </c>
      <c r="M50" s="48"/>
      <c r="N50" s="48"/>
      <c r="O50" s="46"/>
    </row>
    <row r="51" spans="1:17" s="74" customFormat="1" ht="12" customHeight="1">
      <c r="A51" s="75"/>
      <c r="B51" s="402" t="s">
        <v>194</v>
      </c>
      <c r="C51" s="400">
        <v>1991.9999999999998</v>
      </c>
      <c r="D51" s="489">
        <v>2104</v>
      </c>
      <c r="E51" s="401">
        <v>-5.3231939163498101</v>
      </c>
      <c r="F51" s="43"/>
      <c r="G51" s="48"/>
      <c r="H51" s="32">
        <f>IFERROR(ROUND(IF(C42&gt;0,100*(ROUND(C42,0)-ROUND(D42,0))/ROUND(D42,0),-100*(ROUND(C42,0)-ROUND(D42,0))/ROUND(D42,0)),0)-ROUND(E42,0),0)</f>
        <v>0</v>
      </c>
      <c r="I51" s="47"/>
      <c r="J51" s="47" t="s">
        <v>15</v>
      </c>
      <c r="K51" s="46"/>
      <c r="L51" s="32">
        <f>C42-'CYYTD performance measures excl'!B17</f>
        <v>0</v>
      </c>
      <c r="M51" s="32">
        <f>D42-'PYYTD performance measures'!B17</f>
        <v>0</v>
      </c>
      <c r="N51" s="48"/>
      <c r="O51" s="46"/>
      <c r="P51" s="265">
        <f>ROUND(H50,3)</f>
        <v>0.54900000000000004</v>
      </c>
      <c r="Q51" s="265">
        <f>ROUND(C45,3)</f>
        <v>0.55000000000000004</v>
      </c>
    </row>
    <row r="52" spans="1:17" s="74" customFormat="1" ht="12" customHeight="1">
      <c r="A52" s="75"/>
      <c r="B52" s="392" t="s">
        <v>195</v>
      </c>
      <c r="C52" s="393">
        <v>1351.9999999999995</v>
      </c>
      <c r="D52" s="546">
        <v>1273</v>
      </c>
      <c r="E52" s="394">
        <v>6.2058130400628437</v>
      </c>
      <c r="F52" s="43"/>
      <c r="G52" s="48"/>
      <c r="H52" s="32">
        <f>IFERROR(ROUND(IF(C43&gt;0,100*(ROUND(C43,0)-ROUND(D43,0))/ROUND(D43,0),-100*(ROUND(C43,0)-ROUND(D43,0))/ROUND(D43,0)),0)-ROUND(E43,0),0)</f>
        <v>0</v>
      </c>
      <c r="I52" s="48"/>
      <c r="J52" s="47" t="e">
        <f>J6</f>
        <v>#REF!</v>
      </c>
      <c r="K52" s="47" t="e">
        <f>K6</f>
        <v>#REF!</v>
      </c>
      <c r="L52" s="32">
        <f>C43-'CYYTD performance measures excl'!B22</f>
        <v>0</v>
      </c>
      <c r="M52" s="32">
        <f>ROUND(D43,0)-ROUND('PYYTD performance measures'!B22,0)</f>
        <v>0</v>
      </c>
      <c r="N52" s="48"/>
      <c r="O52" s="46"/>
    </row>
    <row r="53" spans="1:17" s="74" customFormat="1" ht="12" customHeight="1">
      <c r="A53" s="75"/>
      <c r="B53" s="395" t="s">
        <v>101</v>
      </c>
      <c r="C53" s="396">
        <v>7352.9999999999982</v>
      </c>
      <c r="D53" s="397">
        <v>7383</v>
      </c>
      <c r="E53" s="398" t="s">
        <v>151</v>
      </c>
      <c r="F53" s="43"/>
      <c r="G53" s="48"/>
      <c r="H53" s="48"/>
      <c r="I53" s="48"/>
      <c r="J53" s="48"/>
      <c r="K53" s="48"/>
      <c r="L53" s="48"/>
      <c r="M53" s="48"/>
      <c r="N53" s="48"/>
      <c r="O53" s="46"/>
    </row>
    <row r="54" spans="1:17" s="74" customFormat="1" ht="12" customHeight="1">
      <c r="A54" s="75"/>
      <c r="B54" s="302"/>
      <c r="C54" s="324"/>
      <c r="D54" s="324"/>
      <c r="E54" s="324"/>
      <c r="F54" s="43"/>
      <c r="G54" s="48"/>
      <c r="H54" s="48"/>
      <c r="I54" s="48"/>
      <c r="J54" s="32">
        <f>ROUND(C16,0)-ROUND(C13,0)-ROUND(C42,0)</f>
        <v>0</v>
      </c>
      <c r="K54" s="32">
        <f>ROUND(D16,0)-ROUND(D13,0)-ROUND(D42,0)</f>
        <v>0</v>
      </c>
      <c r="L54" s="48" t="s">
        <v>91</v>
      </c>
      <c r="M54" s="48"/>
      <c r="N54" s="48"/>
      <c r="O54" s="46"/>
    </row>
    <row r="55" spans="1:17" s="74" customFormat="1" ht="12" customHeight="1">
      <c r="A55" s="75"/>
      <c r="B55" s="301" t="s">
        <v>196</v>
      </c>
      <c r="C55" s="303"/>
      <c r="D55" s="597"/>
      <c r="E55" s="304"/>
      <c r="F55" s="43"/>
      <c r="G55" s="48"/>
      <c r="H55" s="48"/>
      <c r="I55" s="48"/>
      <c r="J55" s="48"/>
      <c r="K55" s="46"/>
      <c r="L55" s="256">
        <f>ROUND(C45,2)-ROUND('CYYTD performance measures excl'!B12,2)</f>
        <v>0</v>
      </c>
      <c r="M55" s="256">
        <f>ROUND(D45,2)-ROUND('PYYTD performance measures'!B12,2)</f>
        <v>0</v>
      </c>
      <c r="N55" s="46"/>
      <c r="O55" s="46"/>
    </row>
    <row r="56" spans="1:17" s="74" customFormat="1" ht="12" customHeight="1">
      <c r="A56" s="75"/>
      <c r="B56" s="391" t="s">
        <v>193</v>
      </c>
      <c r="C56" s="305">
        <v>-194.99999999999997</v>
      </c>
      <c r="D56" s="387">
        <v>-173</v>
      </c>
      <c r="E56" s="387">
        <v>-12.716763005780347</v>
      </c>
      <c r="F56" s="43"/>
      <c r="G56" s="48"/>
      <c r="H56" s="48"/>
      <c r="I56" s="48"/>
      <c r="J56" s="48"/>
      <c r="K56" s="46"/>
      <c r="L56" s="232">
        <f>'CYYTD performance measures excl'!B12</f>
        <v>0.55000000000000004</v>
      </c>
      <c r="M56" s="232">
        <f>'PYYTD performance measures'!B12</f>
        <v>0.56000000000000005</v>
      </c>
      <c r="N56" s="46"/>
      <c r="O56" s="46"/>
    </row>
    <row r="57" spans="1:17" ht="12" customHeight="1">
      <c r="A57" s="74"/>
      <c r="B57" s="402" t="s">
        <v>194</v>
      </c>
      <c r="C57" s="306">
        <v>-472</v>
      </c>
      <c r="D57" s="401">
        <v>-590</v>
      </c>
      <c r="E57" s="401">
        <v>20</v>
      </c>
      <c r="F57" s="43"/>
      <c r="G57" s="48"/>
      <c r="H57" s="48"/>
      <c r="I57" s="48"/>
      <c r="J57" s="48"/>
      <c r="K57" s="46"/>
      <c r="L57" s="46"/>
      <c r="M57" s="46"/>
      <c r="N57" s="46"/>
      <c r="O57" s="46"/>
    </row>
    <row r="58" spans="1:17" ht="12" customHeight="1">
      <c r="A58" s="74"/>
      <c r="B58" s="392" t="s">
        <v>195</v>
      </c>
      <c r="C58" s="307">
        <v>-45.000000000000007</v>
      </c>
      <c r="D58" s="394">
        <v>-63</v>
      </c>
      <c r="E58" s="394">
        <v>28.571428571428573</v>
      </c>
      <c r="F58" s="43"/>
      <c r="G58" s="48"/>
      <c r="H58" s="47" t="s">
        <v>22</v>
      </c>
      <c r="I58" s="48"/>
      <c r="J58" s="47" t="s">
        <v>15</v>
      </c>
      <c r="K58" s="46"/>
      <c r="L58" s="46"/>
      <c r="M58" s="46"/>
      <c r="N58" s="47"/>
      <c r="O58" s="46"/>
    </row>
    <row r="59" spans="1:17" ht="12" customHeight="1">
      <c r="B59" s="395" t="s">
        <v>197</v>
      </c>
      <c r="C59" s="308">
        <v>-712</v>
      </c>
      <c r="D59" s="398">
        <v>-826</v>
      </c>
      <c r="E59" s="398">
        <v>13.801452784503631</v>
      </c>
      <c r="F59" s="43"/>
      <c r="G59" s="48"/>
      <c r="H59" s="32">
        <f>IFERROR(ROUND(IF(C50&gt;0,100*(ROUND(C50,0)-ROUND(D50,0))/ROUND(D50,0),-100*(ROUND(C50,0)-ROUND(D50,0))/ROUND(D50,0)),0)-ROUND(E50,0),0)</f>
        <v>0</v>
      </c>
      <c r="I59" s="48"/>
      <c r="J59" s="32">
        <f>ROUND(C50,0)+ROUND(C51,0)+ROUND(C52,0)-ROUND(C53,0)</f>
        <v>0</v>
      </c>
      <c r="K59" s="32">
        <f>ROUND(D50,0)+ROUND(D51,0)+ROUND(D52,0)-ROUND(D53,0)</f>
        <v>0</v>
      </c>
      <c r="L59" s="46"/>
      <c r="M59" s="46"/>
      <c r="N59" s="37"/>
      <c r="O59" s="46"/>
    </row>
    <row r="60" spans="1:17" ht="12" customHeight="1">
      <c r="B60" s="403"/>
      <c r="C60" s="324"/>
      <c r="D60" s="325"/>
      <c r="E60" s="309"/>
      <c r="F60" s="43"/>
      <c r="G60" s="48"/>
      <c r="H60" s="32">
        <f>IFERROR(ROUND(IF(C51&gt;0,100*(ROUND(C51,0)-ROUND(D51,0))/ROUND(D51,0),-100*(ROUND(C51,0)-ROUND(D51,0))/ROUND(D51,0)),0)-ROUND(E51,0),0)</f>
        <v>0</v>
      </c>
      <c r="I60" s="48"/>
      <c r="J60" s="48"/>
      <c r="K60" s="46"/>
      <c r="L60" s="46"/>
      <c r="M60" s="46"/>
      <c r="N60" s="37"/>
      <c r="O60" s="46"/>
    </row>
    <row r="61" spans="1:17" ht="12" customHeight="1">
      <c r="B61" s="301" t="s">
        <v>198</v>
      </c>
      <c r="C61" s="715" t="s">
        <v>150</v>
      </c>
      <c r="D61" s="353" t="s">
        <v>199</v>
      </c>
      <c r="E61" s="332"/>
      <c r="F61" s="43"/>
      <c r="G61" s="48"/>
      <c r="H61" s="32">
        <f>IFERROR(ROUND(IF(C52&gt;0,100*(ROUND(C52,0)-ROUND(D52,0))/ROUND(D52,0),-100*(ROUND(C52,0)-ROUND(D52,0))/ROUND(D52,0)),0)-ROUND(E52,0),0)</f>
        <v>0</v>
      </c>
      <c r="I61" s="48"/>
      <c r="J61" s="48" t="s">
        <v>57</v>
      </c>
      <c r="K61" s="46"/>
      <c r="L61" s="46"/>
      <c r="M61" s="46"/>
      <c r="N61" s="37"/>
      <c r="O61" s="46"/>
    </row>
    <row r="62" spans="1:17" ht="12" customHeight="1">
      <c r="B62" s="391" t="s">
        <v>193</v>
      </c>
      <c r="C62" s="472">
        <v>151900</v>
      </c>
      <c r="D62" s="473">
        <v>146000</v>
      </c>
      <c r="E62" s="473"/>
      <c r="F62" s="43"/>
      <c r="G62" s="48"/>
      <c r="H62" s="32">
        <f>IFERROR(ROUND(IF(C53&gt;0,100*(ROUND(C53,0)-ROUND(D53,0))/ROUND(D53,0),-100*(ROUND(C53,0)-ROUND(D53,0))/ROUND(D53,0)),0)-ROUND(E53,0),0)</f>
        <v>0</v>
      </c>
      <c r="I62" s="48"/>
      <c r="J62" s="32">
        <f>ROUND(C53,0)-ROUND(C7,0)</f>
        <v>0</v>
      </c>
      <c r="K62" s="32">
        <f>ROUND(D53,0)-ROUND(D7,0)</f>
        <v>0</v>
      </c>
      <c r="L62" s="46"/>
      <c r="M62" s="46"/>
      <c r="N62" s="46"/>
      <c r="O62" s="46"/>
    </row>
    <row r="63" spans="1:17" ht="12" customHeight="1">
      <c r="B63" s="402" t="s">
        <v>194</v>
      </c>
      <c r="C63" s="310">
        <v>14700</v>
      </c>
      <c r="D63" s="311">
        <v>15300</v>
      </c>
      <c r="E63" s="311"/>
      <c r="F63" s="43"/>
      <c r="G63" s="48"/>
      <c r="H63" s="38"/>
      <c r="I63" s="48"/>
      <c r="J63" s="48"/>
      <c r="K63" s="46"/>
      <c r="L63" s="46"/>
      <c r="M63" s="46"/>
      <c r="N63" s="46"/>
      <c r="O63" s="46"/>
    </row>
    <row r="64" spans="1:17" ht="12" customHeight="1">
      <c r="B64" s="392" t="s">
        <v>195</v>
      </c>
      <c r="C64" s="474">
        <v>27100</v>
      </c>
      <c r="D64" s="475">
        <v>26300</v>
      </c>
      <c r="E64" s="475"/>
      <c r="F64" s="43"/>
      <c r="G64" s="48"/>
      <c r="H64" s="38"/>
      <c r="I64" s="48"/>
      <c r="J64" s="47" t="s">
        <v>15</v>
      </c>
      <c r="K64" s="46"/>
      <c r="L64" s="46"/>
      <c r="M64" s="46"/>
      <c r="N64" s="46"/>
      <c r="O64" s="46"/>
    </row>
    <row r="65" spans="2:15" ht="12" customHeight="1">
      <c r="B65" s="395" t="s">
        <v>200</v>
      </c>
      <c r="C65" s="312">
        <v>193700</v>
      </c>
      <c r="D65" s="313">
        <v>187600</v>
      </c>
      <c r="E65" s="313"/>
      <c r="F65" s="43"/>
      <c r="G65" s="48"/>
      <c r="H65" s="32">
        <f>IFERROR(ROUND(IF(C56&gt;0,100*(ROUND(C56,0)-ROUND(D56,0))/ROUND(D56,0),-100*(ROUND(C56,0)-ROUND(D56,0))/ROUND(D56,0)),0)-ROUND(E56,0),0)</f>
        <v>0</v>
      </c>
      <c r="I65" s="48"/>
      <c r="J65" s="32">
        <f>ROUND(C56,0)+ROUND(C57,0)+ROUND(C58,0)-ROUND(C59,0)</f>
        <v>0</v>
      </c>
      <c r="K65" s="32">
        <f>ROUND(D56,0)+ROUND(D57,0)+ROUND(D58,0)-ROUND(D59,0)</f>
        <v>0</v>
      </c>
      <c r="L65" s="46"/>
      <c r="M65" s="46"/>
      <c r="N65" s="37"/>
      <c r="O65" s="46"/>
    </row>
    <row r="66" spans="2:15" ht="12" customHeight="1">
      <c r="B66" s="403"/>
      <c r="C66" s="314"/>
      <c r="D66" s="314"/>
      <c r="E66" s="314"/>
      <c r="F66" s="43"/>
      <c r="G66" s="48"/>
      <c r="H66" s="32">
        <f>IFERROR(ROUND(IF(C57&gt;0,100*(ROUND(C57,0)-ROUND(D57,0))/ROUND(D57,0),-100*(ROUND(C57,0)-ROUND(D57,0))/ROUND(D57,0)),0)-ROUND(E57,0),0)</f>
        <v>0</v>
      </c>
      <c r="I66" s="48"/>
      <c r="J66" s="48"/>
      <c r="K66" s="46"/>
      <c r="L66" s="46"/>
      <c r="M66" s="46"/>
      <c r="N66" s="37"/>
      <c r="O66" s="46"/>
    </row>
    <row r="67" spans="2:15" ht="12" customHeight="1">
      <c r="B67" s="301" t="s">
        <v>201</v>
      </c>
      <c r="C67" s="315"/>
      <c r="D67" s="475"/>
      <c r="E67" s="315"/>
      <c r="F67" s="43"/>
      <c r="G67" s="48"/>
      <c r="H67" s="32">
        <f>IFERROR(ROUND(IF(C58&gt;0,100*(ROUND(C58,0)-ROUND(D58,0))/ROUND(D58,0),-100*(ROUND(C58,0)-ROUND(D58,0))/ROUND(D58,0)),0)-ROUND(E58,0),0)</f>
        <v>0</v>
      </c>
      <c r="I67" s="48"/>
      <c r="J67" s="48" t="s">
        <v>57</v>
      </c>
      <c r="K67" s="46"/>
      <c r="L67" s="46"/>
      <c r="M67" s="46"/>
      <c r="N67" s="37"/>
      <c r="O67" s="46"/>
    </row>
    <row r="68" spans="2:15" ht="12" customHeight="1">
      <c r="B68" s="391" t="s">
        <v>193</v>
      </c>
      <c r="C68" s="472">
        <v>159200</v>
      </c>
      <c r="D68" s="473">
        <v>154000</v>
      </c>
      <c r="E68" s="473"/>
      <c r="F68" s="43"/>
      <c r="G68" s="48"/>
      <c r="H68" s="32">
        <f>IFERROR(ROUND(IF(C59&gt;0,100*(ROUND(C59,0)-ROUND(D59,0))/ROUND(D59,0),-100*(ROUND(C59,0)-ROUND(D59,0))/ROUND(D59,0)),0)-ROUND(E59,0),0)</f>
        <v>0</v>
      </c>
      <c r="I68" s="48"/>
      <c r="J68" s="32">
        <f>ROUND(C59,0)-ROUND(C8,0)</f>
        <v>0</v>
      </c>
      <c r="K68" s="32">
        <f>ROUND(D59,0)-ROUND(D8,0)</f>
        <v>0</v>
      </c>
      <c r="L68" s="46"/>
      <c r="M68" s="46"/>
      <c r="N68" s="46"/>
      <c r="O68" s="46"/>
    </row>
    <row r="69" spans="2:15" ht="12" customHeight="1">
      <c r="B69" s="402" t="s">
        <v>194</v>
      </c>
      <c r="C69" s="310">
        <v>0</v>
      </c>
      <c r="D69" s="311">
        <v>0</v>
      </c>
      <c r="E69" s="311"/>
      <c r="F69" s="43"/>
      <c r="G69" s="48"/>
      <c r="H69" s="32"/>
      <c r="I69" s="48"/>
      <c r="J69" s="48"/>
      <c r="K69" s="46"/>
      <c r="L69" s="46"/>
      <c r="M69" s="46"/>
      <c r="N69" s="46"/>
      <c r="O69" s="46"/>
    </row>
    <row r="70" spans="2:15" ht="12" customHeight="1">
      <c r="B70" s="392" t="s">
        <v>195</v>
      </c>
      <c r="C70" s="474">
        <v>46344.898027809999</v>
      </c>
      <c r="D70" s="475">
        <v>43300</v>
      </c>
      <c r="E70" s="475"/>
      <c r="F70" s="43"/>
      <c r="G70" s="48"/>
      <c r="H70" s="48"/>
      <c r="I70" s="48"/>
      <c r="J70" s="48"/>
      <c r="K70" s="46"/>
      <c r="L70" s="46"/>
      <c r="M70" s="46"/>
      <c r="N70" s="46"/>
      <c r="O70" s="46"/>
    </row>
    <row r="71" spans="2:15" ht="12" customHeight="1">
      <c r="B71" s="395" t="s">
        <v>202</v>
      </c>
      <c r="C71" s="312">
        <v>205477.23682473</v>
      </c>
      <c r="D71" s="313">
        <v>197300</v>
      </c>
      <c r="E71" s="313"/>
      <c r="F71" s="43"/>
      <c r="G71" s="48"/>
      <c r="H71" s="48"/>
      <c r="I71" s="48"/>
      <c r="J71" s="47" t="s">
        <v>15</v>
      </c>
      <c r="K71" s="46"/>
      <c r="L71" s="46"/>
      <c r="M71" s="46"/>
      <c r="N71" s="46"/>
      <c r="O71" s="46"/>
    </row>
    <row r="72" spans="2:15" ht="12" customHeight="1">
      <c r="C72" s="43"/>
      <c r="D72" s="43"/>
      <c r="E72" s="43"/>
      <c r="F72" s="43"/>
      <c r="G72" s="48"/>
      <c r="H72" s="48"/>
      <c r="I72" s="48"/>
      <c r="J72" s="195">
        <f>ROUND(C62,0)+ROUND(C63,0)+ROUND(C64,0)-ROUND(C65,0)</f>
        <v>0</v>
      </c>
      <c r="K72" s="32">
        <f>ROUND(D62,0)+ROUND(D63,0)+ROUND(D64,0)-ROUND(D65,0)</f>
        <v>0</v>
      </c>
      <c r="L72" s="46"/>
      <c r="M72" s="46"/>
      <c r="N72" s="204"/>
      <c r="O72" s="46"/>
    </row>
    <row r="73" spans="2:15" ht="12" customHeight="1">
      <c r="C73" s="43"/>
      <c r="D73" s="43"/>
      <c r="E73" s="43"/>
      <c r="F73" s="43"/>
      <c r="G73" s="48"/>
      <c r="H73" s="48"/>
      <c r="I73" s="48"/>
      <c r="J73" s="48"/>
      <c r="K73" s="46"/>
      <c r="L73" s="46"/>
      <c r="M73" s="46"/>
      <c r="N73" s="204"/>
      <c r="O73" s="46"/>
    </row>
    <row r="74" spans="2:15" ht="12" customHeight="1">
      <c r="C74" s="43"/>
      <c r="D74" s="43"/>
      <c r="E74" s="43"/>
      <c r="F74" s="43"/>
      <c r="G74" s="48"/>
      <c r="H74" s="48"/>
      <c r="I74" s="48"/>
      <c r="J74" s="48" t="s">
        <v>57</v>
      </c>
      <c r="K74" s="46"/>
      <c r="L74" s="46"/>
      <c r="M74" s="46"/>
      <c r="N74" s="204"/>
      <c r="O74" s="46"/>
    </row>
    <row r="75" spans="2:15" ht="12" customHeight="1">
      <c r="C75" s="43"/>
      <c r="D75" s="43"/>
      <c r="E75" s="43"/>
      <c r="F75" s="43"/>
      <c r="G75" s="48"/>
      <c r="H75" s="48"/>
      <c r="I75" s="48"/>
      <c r="J75" s="195">
        <f>ROUND(C65,0)-ROUND(C20,0)</f>
        <v>0</v>
      </c>
      <c r="K75" s="32">
        <f>ROUND(D65,0)-ROUND(D20,0)</f>
        <v>0</v>
      </c>
      <c r="L75" s="46"/>
      <c r="M75" s="46"/>
      <c r="N75" s="46"/>
      <c r="O75" s="46"/>
    </row>
    <row r="76" spans="2:15" ht="12" customHeight="1">
      <c r="C76" s="43"/>
      <c r="D76" s="43"/>
      <c r="E76" s="43"/>
      <c r="F76" s="43"/>
      <c r="G76" s="48"/>
      <c r="H76" s="48"/>
      <c r="I76" s="48"/>
      <c r="J76" s="48"/>
      <c r="K76" s="46"/>
      <c r="L76" s="46"/>
      <c r="M76" s="46"/>
      <c r="N76" s="46"/>
      <c r="O76" s="46"/>
    </row>
    <row r="77" spans="2:15" ht="12" customHeight="1">
      <c r="C77" s="43"/>
      <c r="D77" s="43"/>
      <c r="E77" s="43"/>
      <c r="F77" s="43"/>
      <c r="G77" s="48"/>
      <c r="H77" s="48"/>
      <c r="I77" s="48"/>
      <c r="J77" s="47" t="s">
        <v>15</v>
      </c>
      <c r="K77" s="46"/>
      <c r="L77" s="46"/>
      <c r="M77" s="46"/>
      <c r="N77" s="46"/>
      <c r="O77" s="46"/>
    </row>
    <row r="78" spans="2:15" ht="12" customHeight="1">
      <c r="C78" s="43"/>
      <c r="D78" s="43"/>
      <c r="E78" s="43"/>
      <c r="F78" s="43"/>
      <c r="G78" s="48"/>
      <c r="H78" s="48"/>
      <c r="I78" s="48"/>
      <c r="J78" s="32">
        <f>ROUND(C68,-2)+ROUND(C69,-2)+ROUND(C70,-2)-ROUND(C71,-2)</f>
        <v>0</v>
      </c>
      <c r="K78" s="32">
        <f>ROUND(D68,0)+ROUND(D69,0)+ROUND(D70,0)-ROUND(D71,0)</f>
        <v>0</v>
      </c>
      <c r="L78" s="46"/>
      <c r="M78" s="46"/>
      <c r="N78" s="204"/>
      <c r="O78" s="46"/>
    </row>
    <row r="79" spans="2:15" ht="12" customHeight="1">
      <c r="C79" s="43"/>
      <c r="D79" s="43"/>
      <c r="E79" s="43"/>
      <c r="F79" s="43"/>
      <c r="G79" s="48"/>
      <c r="H79" s="48"/>
      <c r="I79" s="48"/>
      <c r="J79" s="48"/>
      <c r="K79" s="46"/>
      <c r="L79" s="46"/>
      <c r="M79" s="46"/>
      <c r="N79" s="204"/>
      <c r="O79" s="46"/>
    </row>
    <row r="80" spans="2:15" ht="12" customHeight="1">
      <c r="C80" s="43"/>
      <c r="D80" s="43"/>
      <c r="E80" s="43"/>
      <c r="F80" s="43"/>
      <c r="G80" s="48"/>
      <c r="H80" s="48"/>
      <c r="I80" s="48"/>
      <c r="J80" s="48" t="s">
        <v>57</v>
      </c>
      <c r="K80" s="46"/>
      <c r="L80" s="46"/>
      <c r="M80" s="46"/>
      <c r="N80" s="204"/>
      <c r="O80" s="46"/>
    </row>
    <row r="81" spans="3:15" ht="12" customHeight="1">
      <c r="C81" s="43"/>
      <c r="D81" s="43"/>
      <c r="E81" s="43"/>
      <c r="F81" s="43"/>
      <c r="G81" s="48"/>
      <c r="H81" s="48"/>
      <c r="I81" s="48"/>
      <c r="J81" s="32">
        <f>ROUND(C71,0)-ROUND(C22,0)</f>
        <v>0</v>
      </c>
      <c r="K81" s="32">
        <f>ROUND(D71,0)-ROUND(D22,0)</f>
        <v>0</v>
      </c>
      <c r="L81" s="46"/>
      <c r="M81" s="46"/>
      <c r="N81" s="46"/>
      <c r="O81" s="46"/>
    </row>
    <row r="82" spans="3:15" ht="12" customHeight="1">
      <c r="C82" s="43"/>
      <c r="D82" s="43"/>
      <c r="E82" s="43"/>
      <c r="F82" s="43"/>
      <c r="G82" s="48"/>
      <c r="H82" s="46"/>
      <c r="I82" s="46"/>
      <c r="J82" s="46"/>
      <c r="K82" s="46"/>
      <c r="L82" s="46"/>
      <c r="M82" s="46"/>
      <c r="N82" s="46"/>
      <c r="O82" s="46"/>
    </row>
    <row r="83" spans="3:15" ht="12" customHeight="1">
      <c r="C83" s="43"/>
      <c r="D83" s="43"/>
      <c r="E83" s="43"/>
      <c r="F83" s="43"/>
    </row>
    <row r="84" spans="3:15" ht="12" customHeight="1">
      <c r="C84" s="43"/>
      <c r="D84" s="43"/>
      <c r="E84" s="43"/>
      <c r="F84" s="43"/>
    </row>
    <row r="85" spans="3:15" ht="12" customHeight="1">
      <c r="C85" s="43"/>
      <c r="D85" s="43"/>
      <c r="E85" s="43"/>
      <c r="F85" s="43"/>
    </row>
    <row r="86" spans="3:15" ht="12" customHeight="1">
      <c r="C86" s="43"/>
      <c r="D86" s="43"/>
      <c r="E86" s="43"/>
      <c r="F86" s="43"/>
    </row>
    <row r="87" spans="3:15" ht="12" customHeight="1">
      <c r="F87" s="43"/>
    </row>
    <row r="88" spans="3:15" ht="12" customHeight="1">
      <c r="F88" s="43"/>
    </row>
    <row r="89" spans="3:15" ht="12" customHeight="1">
      <c r="C89" s="43"/>
      <c r="D89" s="43"/>
      <c r="E89" s="43"/>
      <c r="F89" s="43"/>
    </row>
    <row r="90" spans="3:15" ht="12" customHeight="1">
      <c r="C90" s="43"/>
      <c r="D90" s="43"/>
      <c r="E90" s="43"/>
    </row>
    <row r="91" spans="3:15" ht="12" customHeight="1">
      <c r="C91" s="43"/>
      <c r="D91" s="43"/>
      <c r="E91" s="43"/>
    </row>
    <row r="92" spans="3:15" ht="12" customHeight="1">
      <c r="C92" s="43"/>
      <c r="D92" s="43"/>
      <c r="E92" s="43"/>
      <c r="F92" s="43"/>
    </row>
    <row r="93" spans="3:15" ht="12" customHeight="1">
      <c r="C93" s="43"/>
      <c r="D93" s="43"/>
      <c r="E93" s="43"/>
      <c r="F93" s="43"/>
    </row>
    <row r="94" spans="3:15" ht="12" customHeight="1">
      <c r="F94" s="43"/>
    </row>
    <row r="95" spans="3:15" ht="12" customHeight="1">
      <c r="C95" s="43"/>
      <c r="D95" s="43"/>
      <c r="E95" s="43"/>
      <c r="F95" s="43"/>
    </row>
    <row r="96" spans="3:15" ht="12" customHeight="1">
      <c r="C96" s="43"/>
      <c r="D96" s="43"/>
      <c r="E96" s="43"/>
      <c r="F96" s="43"/>
    </row>
    <row r="97" spans="3:6" ht="12" customHeight="1">
      <c r="C97" s="43"/>
      <c r="D97" s="43"/>
      <c r="E97" s="43"/>
    </row>
    <row r="98" spans="3:6" ht="12" customHeight="1">
      <c r="C98" s="43"/>
      <c r="D98" s="43"/>
      <c r="E98" s="43"/>
      <c r="F98" s="43"/>
    </row>
    <row r="99" spans="3:6" ht="12" customHeight="1">
      <c r="C99" s="43"/>
      <c r="D99" s="43"/>
      <c r="E99" s="43"/>
      <c r="F99" s="43"/>
    </row>
    <row r="100" spans="3:6" ht="12" customHeight="1">
      <c r="F100" s="43"/>
    </row>
    <row r="101" spans="3:6" ht="12" customHeight="1">
      <c r="F101" s="43"/>
    </row>
    <row r="102" spans="3:6" ht="12" customHeight="1">
      <c r="C102" s="43"/>
      <c r="D102" s="43"/>
      <c r="E102" s="43"/>
      <c r="F102" s="43"/>
    </row>
    <row r="103" spans="3:6" ht="12" customHeight="1">
      <c r="C103" s="43"/>
      <c r="D103" s="43"/>
      <c r="E103" s="43"/>
    </row>
    <row r="104" spans="3:6" ht="12" customHeight="1">
      <c r="C104" s="43"/>
      <c r="D104" s="43"/>
      <c r="E104" s="43"/>
    </row>
    <row r="105" spans="3:6" ht="12" customHeight="1">
      <c r="C105" s="43"/>
      <c r="D105" s="43"/>
      <c r="E105" s="43"/>
      <c r="F105" s="43"/>
    </row>
    <row r="106" spans="3:6" ht="12" customHeight="1">
      <c r="C106" s="43"/>
      <c r="D106" s="43"/>
      <c r="E106" s="43"/>
      <c r="F106" s="43"/>
    </row>
    <row r="107" spans="3:6" ht="12" customHeight="1">
      <c r="C107" s="43"/>
      <c r="D107" s="43"/>
      <c r="E107" s="43"/>
      <c r="F107" s="43"/>
    </row>
    <row r="108" spans="3:6" ht="12" customHeight="1">
      <c r="C108" s="43"/>
      <c r="D108" s="43"/>
      <c r="E108" s="43"/>
      <c r="F108" s="43"/>
    </row>
    <row r="109" spans="3:6" ht="12" customHeight="1">
      <c r="C109" s="43"/>
      <c r="D109" s="43"/>
      <c r="E109" s="43"/>
      <c r="F109" s="43"/>
    </row>
    <row r="110" spans="3:6" ht="12" customHeight="1">
      <c r="C110" s="43"/>
      <c r="D110" s="43"/>
      <c r="E110" s="43"/>
      <c r="F110" s="43"/>
    </row>
    <row r="111" spans="3:6" ht="12" customHeight="1">
      <c r="C111" s="43"/>
      <c r="D111" s="43"/>
      <c r="E111" s="43"/>
      <c r="F111" s="43"/>
    </row>
    <row r="112" spans="3:6" ht="12" customHeight="1">
      <c r="C112" s="43"/>
      <c r="D112" s="43"/>
      <c r="E112" s="43"/>
      <c r="F112" s="43"/>
    </row>
    <row r="113" spans="3:6" ht="12" customHeight="1">
      <c r="C113" s="43"/>
      <c r="D113" s="43"/>
      <c r="E113" s="43"/>
      <c r="F113" s="43"/>
    </row>
    <row r="114" spans="3:6" ht="12" customHeight="1">
      <c r="C114" s="43"/>
      <c r="D114" s="43"/>
      <c r="E114" s="43"/>
      <c r="F114" s="43"/>
    </row>
    <row r="115" spans="3:6" ht="12" customHeight="1">
      <c r="C115" s="43"/>
      <c r="D115" s="43"/>
      <c r="E115" s="43"/>
      <c r="F115" s="43"/>
    </row>
    <row r="116" spans="3:6" ht="12" customHeight="1">
      <c r="C116" s="43"/>
      <c r="D116" s="43"/>
      <c r="E116" s="43"/>
      <c r="F116" s="43"/>
    </row>
    <row r="117" spans="3:6" ht="12" customHeight="1">
      <c r="C117" s="43"/>
      <c r="D117" s="43"/>
      <c r="E117" s="43"/>
      <c r="F117" s="43"/>
    </row>
    <row r="118" spans="3:6" ht="12" customHeight="1">
      <c r="C118" s="43"/>
      <c r="D118" s="43"/>
      <c r="E118" s="43"/>
      <c r="F118" s="43"/>
    </row>
    <row r="119" spans="3:6" ht="12" customHeight="1">
      <c r="C119" s="43"/>
      <c r="D119" s="43"/>
      <c r="E119" s="43"/>
      <c r="F119" s="43"/>
    </row>
    <row r="120" spans="3:6" ht="12" customHeight="1">
      <c r="C120" s="43"/>
      <c r="D120" s="43"/>
      <c r="E120" s="43"/>
      <c r="F120" s="43"/>
    </row>
    <row r="121" spans="3:6" ht="12" customHeight="1">
      <c r="C121" s="43"/>
      <c r="D121" s="43"/>
      <c r="E121" s="43"/>
      <c r="F121" s="43"/>
    </row>
    <row r="122" spans="3:6" ht="12" customHeight="1">
      <c r="C122" s="43"/>
      <c r="D122" s="43"/>
      <c r="E122" s="43"/>
      <c r="F122" s="43"/>
    </row>
    <row r="123" spans="3:6" ht="12" customHeight="1">
      <c r="C123" s="43"/>
      <c r="D123" s="43"/>
      <c r="E123" s="43"/>
      <c r="F123" s="43"/>
    </row>
    <row r="124" spans="3:6" ht="12" customHeight="1">
      <c r="C124" s="43"/>
      <c r="D124" s="43"/>
      <c r="E124" s="43"/>
      <c r="F124" s="43"/>
    </row>
    <row r="125" spans="3:6" ht="12" customHeight="1">
      <c r="C125" s="43"/>
      <c r="D125" s="43"/>
      <c r="E125" s="43"/>
      <c r="F125" s="43"/>
    </row>
    <row r="126" spans="3:6" ht="12" customHeight="1">
      <c r="C126" s="43"/>
      <c r="D126" s="43"/>
      <c r="E126" s="43"/>
      <c r="F126" s="43"/>
    </row>
    <row r="127" spans="3:6" ht="12" customHeight="1">
      <c r="C127" s="43"/>
      <c r="D127" s="43"/>
      <c r="E127" s="43"/>
      <c r="F127" s="43"/>
    </row>
    <row r="128" spans="3:6" ht="12" customHeight="1">
      <c r="C128" s="43"/>
      <c r="D128" s="43"/>
      <c r="E128" s="43"/>
      <c r="F128" s="43"/>
    </row>
    <row r="129" spans="3:6" ht="12" customHeight="1">
      <c r="C129" s="43"/>
      <c r="D129" s="43"/>
      <c r="E129" s="43"/>
      <c r="F129" s="43"/>
    </row>
    <row r="130" spans="3:6" ht="12" customHeight="1">
      <c r="C130" s="43"/>
      <c r="D130" s="43"/>
      <c r="E130" s="43"/>
      <c r="F130" s="43"/>
    </row>
    <row r="131" spans="3:6" ht="12" customHeight="1">
      <c r="C131" s="43"/>
      <c r="D131" s="43"/>
      <c r="E131" s="43"/>
      <c r="F131" s="43"/>
    </row>
    <row r="132" spans="3:6" ht="12" customHeight="1">
      <c r="F132" s="43"/>
    </row>
    <row r="133" spans="3:6" ht="12" customHeight="1">
      <c r="C133" s="43"/>
      <c r="D133" s="43"/>
      <c r="E133" s="43"/>
      <c r="F133" s="43"/>
    </row>
    <row r="134" spans="3:6" ht="12" customHeight="1">
      <c r="C134" s="43"/>
      <c r="D134" s="43"/>
      <c r="E134" s="43"/>
      <c r="F134" s="43"/>
    </row>
    <row r="135" spans="3:6" ht="12" customHeight="1">
      <c r="C135" s="43"/>
      <c r="D135" s="43"/>
      <c r="E135" s="43"/>
    </row>
    <row r="136" spans="3:6" ht="12" customHeight="1">
      <c r="C136" s="43"/>
      <c r="D136" s="43"/>
      <c r="E136" s="43"/>
      <c r="F136" s="43"/>
    </row>
    <row r="137" spans="3:6" ht="12" customHeight="1">
      <c r="C137" s="43"/>
      <c r="D137" s="43"/>
      <c r="E137" s="43"/>
      <c r="F137" s="43"/>
    </row>
    <row r="138" spans="3:6" ht="12" customHeight="1">
      <c r="C138" s="43"/>
      <c r="D138" s="43"/>
      <c r="E138" s="43"/>
      <c r="F138" s="43"/>
    </row>
    <row r="139" spans="3:6" ht="12" customHeight="1">
      <c r="C139" s="43"/>
      <c r="D139" s="43"/>
      <c r="E139" s="43"/>
      <c r="F139" s="43"/>
    </row>
    <row r="140" spans="3:6" ht="12" customHeight="1">
      <c r="C140" s="43"/>
      <c r="D140" s="43"/>
      <c r="E140" s="43"/>
      <c r="F140" s="43"/>
    </row>
    <row r="141" spans="3:6" ht="12" customHeight="1">
      <c r="C141" s="43"/>
      <c r="D141" s="43"/>
      <c r="E141" s="43"/>
      <c r="F141" s="43"/>
    </row>
    <row r="142" spans="3:6" ht="12" customHeight="1">
      <c r="F142" s="43"/>
    </row>
    <row r="143" spans="3:6" ht="12" customHeight="1">
      <c r="F143" s="43"/>
    </row>
    <row r="144" spans="3:6" ht="12" customHeight="1">
      <c r="C144" s="43"/>
      <c r="D144" s="43"/>
      <c r="E144" s="43"/>
      <c r="F144" s="43"/>
    </row>
    <row r="145" spans="3:6" ht="12" customHeight="1">
      <c r="C145" s="43"/>
      <c r="D145" s="43"/>
      <c r="E145" s="43"/>
    </row>
    <row r="146" spans="3:6" ht="12" customHeight="1">
      <c r="C146" s="43"/>
      <c r="D146" s="43"/>
      <c r="E146" s="43"/>
    </row>
    <row r="147" spans="3:6" ht="12" customHeight="1">
      <c r="F147" s="43"/>
    </row>
    <row r="148" spans="3:6" ht="12" customHeight="1">
      <c r="C148" s="43"/>
      <c r="D148" s="43"/>
      <c r="E148" s="43"/>
      <c r="F148" s="43"/>
    </row>
    <row r="149" spans="3:6" ht="12" customHeight="1">
      <c r="F149" s="43"/>
    </row>
    <row r="151" spans="3:6" ht="12" customHeight="1">
      <c r="F151" s="43"/>
    </row>
  </sheetData>
  <mergeCells count="2">
    <mergeCell ref="M5:N6"/>
    <mergeCell ref="B47:B48"/>
  </mergeCells>
  <conditionalFormatting sqref="J7:K7 J10:K10 J16:K16 H43:I43 H59:H69 H5:H17">
    <cfRule type="cellIs" dxfId="272" priority="48" operator="notEqual">
      <formula>0</formula>
    </cfRule>
  </conditionalFormatting>
  <conditionalFormatting sqref="H18 J18:M18">
    <cfRule type="cellIs" dxfId="271" priority="47" operator="notEqual">
      <formula>0</formula>
    </cfRule>
  </conditionalFormatting>
  <conditionalFormatting sqref="J14:K14">
    <cfRule type="cellIs" dxfId="270" priority="46" operator="notEqual">
      <formula>0</formula>
    </cfRule>
  </conditionalFormatting>
  <conditionalFormatting sqref="M8:N8 N7">
    <cfRule type="cellIs" dxfId="269" priority="45" operator="notEqual">
      <formula>0</formula>
    </cfRule>
  </conditionalFormatting>
  <conditionalFormatting sqref="N14 N16">
    <cfRule type="cellIs" dxfId="268" priority="44" operator="notEqual">
      <formula>0</formula>
    </cfRule>
  </conditionalFormatting>
  <conditionalFormatting sqref="H51:H52">
    <cfRule type="cellIs" dxfId="267" priority="41" operator="notEqual">
      <formula>0</formula>
    </cfRule>
  </conditionalFormatting>
  <conditionalFormatting sqref="J54:K54">
    <cfRule type="cellIs" dxfId="266" priority="40" operator="notEqual">
      <formula>0</formula>
    </cfRule>
  </conditionalFormatting>
  <conditionalFormatting sqref="N15">
    <cfRule type="cellIs" dxfId="265" priority="39" operator="notEqual">
      <formula>0</formula>
    </cfRule>
  </conditionalFormatting>
  <conditionalFormatting sqref="L16">
    <cfRule type="cellIs" dxfId="264" priority="37" operator="notEqual">
      <formula>0</formula>
    </cfRule>
  </conditionalFormatting>
  <conditionalFormatting sqref="M16">
    <cfRule type="cellIs" dxfId="263" priority="36" operator="notEqual">
      <formula>0</formula>
    </cfRule>
  </conditionalFormatting>
  <conditionalFormatting sqref="L17">
    <cfRule type="cellIs" dxfId="262" priority="35" operator="notEqual">
      <formula>0</formula>
    </cfRule>
  </conditionalFormatting>
  <conditionalFormatting sqref="M17">
    <cfRule type="cellIs" dxfId="261" priority="34" operator="notEqual">
      <formula>0</formula>
    </cfRule>
  </conditionalFormatting>
  <conditionalFormatting sqref="L51">
    <cfRule type="cellIs" dxfId="260" priority="33" operator="notEqual">
      <formula>0</formula>
    </cfRule>
  </conditionalFormatting>
  <conditionalFormatting sqref="M51">
    <cfRule type="cellIs" dxfId="259" priority="32" operator="notEqual">
      <formula>0</formula>
    </cfRule>
  </conditionalFormatting>
  <conditionalFormatting sqref="L52">
    <cfRule type="cellIs" dxfId="258" priority="31" operator="notEqual">
      <formula>0</formula>
    </cfRule>
  </conditionalFormatting>
  <conditionalFormatting sqref="M52">
    <cfRule type="cellIs" dxfId="257" priority="30" operator="notEqual">
      <formula>0</formula>
    </cfRule>
  </conditionalFormatting>
  <conditionalFormatting sqref="L44">
    <cfRule type="cellIs" dxfId="256" priority="27" operator="notEqual">
      <formula>0</formula>
    </cfRule>
  </conditionalFormatting>
  <conditionalFormatting sqref="M44">
    <cfRule type="cellIs" dxfId="255" priority="26" operator="notEqual">
      <formula>0</formula>
    </cfRule>
  </conditionalFormatting>
  <conditionalFormatting sqref="L7">
    <cfRule type="cellIs" dxfId="254" priority="25" operator="notEqual">
      <formula>0</formula>
    </cfRule>
  </conditionalFormatting>
  <conditionalFormatting sqref="M7">
    <cfRule type="cellIs" dxfId="253" priority="24" operator="notEqual">
      <formula>0</formula>
    </cfRule>
  </conditionalFormatting>
  <conditionalFormatting sqref="M10:M12">
    <cfRule type="cellIs" dxfId="252" priority="23" operator="notEqual">
      <formula>0</formula>
    </cfRule>
  </conditionalFormatting>
  <conditionalFormatting sqref="L14">
    <cfRule type="cellIs" dxfId="251" priority="22" operator="notEqual">
      <formula>0</formula>
    </cfRule>
  </conditionalFormatting>
  <conditionalFormatting sqref="M14">
    <cfRule type="cellIs" dxfId="250" priority="21" operator="notEqual">
      <formula>0</formula>
    </cfRule>
  </conditionalFormatting>
  <conditionalFormatting sqref="L10:L12">
    <cfRule type="cellIs" dxfId="249" priority="20" operator="notEqual">
      <formula>0</formula>
    </cfRule>
  </conditionalFormatting>
  <conditionalFormatting sqref="H49:I49">
    <cfRule type="cellIs" dxfId="248" priority="19" operator="notEqual">
      <formula>0</formula>
    </cfRule>
  </conditionalFormatting>
  <conditionalFormatting sqref="L55">
    <cfRule type="cellIs" dxfId="247" priority="15" operator="notEqual">
      <formula>0</formula>
    </cfRule>
  </conditionalFormatting>
  <conditionalFormatting sqref="M55">
    <cfRule type="cellIs" dxfId="246" priority="14" operator="notEqual">
      <formula>0</formula>
    </cfRule>
  </conditionalFormatting>
  <conditionalFormatting sqref="H20:J22">
    <cfRule type="cellIs" dxfId="245" priority="13" operator="notEqual">
      <formula>0</formula>
    </cfRule>
  </conditionalFormatting>
  <conditionalFormatting sqref="H24:J25">
    <cfRule type="cellIs" dxfId="244" priority="10" operator="notEqual">
      <formula>0</formula>
    </cfRule>
  </conditionalFormatting>
  <conditionalFormatting sqref="H37:I38">
    <cfRule type="cellIs" dxfId="243" priority="9" operator="notEqual">
      <formula>0</formula>
    </cfRule>
  </conditionalFormatting>
  <conditionalFormatting sqref="J59:K59">
    <cfRule type="cellIs" dxfId="242" priority="6" operator="notEqual">
      <formula>0</formula>
    </cfRule>
  </conditionalFormatting>
  <conditionalFormatting sqref="J72:K72 J68:K68 J65:K65 J62:K62">
    <cfRule type="cellIs" dxfId="241" priority="5" operator="notEqual">
      <formula>0</formula>
    </cfRule>
  </conditionalFormatting>
  <conditionalFormatting sqref="J75:K75">
    <cfRule type="cellIs" dxfId="240" priority="4" operator="notEqual">
      <formula>0</formula>
    </cfRule>
  </conditionalFormatting>
  <conditionalFormatting sqref="J81:K81 J78:K78">
    <cfRule type="cellIs" dxfId="239" priority="3" operator="notEqual">
      <formula>0</formula>
    </cfRule>
  </conditionalFormatting>
  <conditionalFormatting sqref="J12">
    <cfRule type="cellIs" dxfId="238" priority="2" operator="notEqual">
      <formula>0</formula>
    </cfRule>
  </conditionalFormatting>
  <conditionalFormatting sqref="K12">
    <cfRule type="cellIs" dxfId="237" priority="1" operator="notEqual">
      <formula>0</formula>
    </cfRule>
  </conditionalFormatting>
  <pageMargins left="0.75" right="0.75" top="1" bottom="1" header="0.5" footer="0.5"/>
  <pageSetup paperSize="9" scale="8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27"/>
  <sheetViews>
    <sheetView showGridLines="0" view="pageBreakPreview" topLeftCell="A7" zoomScale="85" zoomScaleNormal="100" zoomScaleSheetLayoutView="85" workbookViewId="0">
      <selection activeCell="B26" sqref="B26"/>
    </sheetView>
  </sheetViews>
  <sheetFormatPr defaultColWidth="9" defaultRowHeight="13.2"/>
  <cols>
    <col min="1" max="1" width="32.6640625" style="82" customWidth="1"/>
    <col min="2" max="2" width="7.21875" style="82" customWidth="1"/>
    <col min="3" max="3" width="1.77734375" style="123" customWidth="1"/>
    <col min="4" max="4" width="7.21875" style="122" customWidth="1"/>
    <col min="5" max="7" width="7.21875" style="82" customWidth="1"/>
    <col min="8" max="8" width="1.77734375" style="123" customWidth="1"/>
    <col min="9" max="9" width="7.21875" style="122" customWidth="1"/>
    <col min="10" max="11" width="7.21875" style="82" customWidth="1"/>
    <col min="12" max="16384" width="9" style="82"/>
  </cols>
  <sheetData>
    <row r="1" spans="1:11" ht="18.75" customHeight="1">
      <c r="A1" s="772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" customHeight="1">
      <c r="A2" s="108"/>
      <c r="B2" s="541" t="s">
        <v>274</v>
      </c>
      <c r="C2" s="541"/>
      <c r="D2" s="541" t="s">
        <v>159</v>
      </c>
      <c r="E2" s="541" t="s">
        <v>152</v>
      </c>
      <c r="F2" s="541" t="s">
        <v>52</v>
      </c>
      <c r="G2" s="541" t="s">
        <v>53</v>
      </c>
      <c r="H2" s="541"/>
      <c r="I2" s="541" t="s">
        <v>54</v>
      </c>
      <c r="J2" s="541" t="s">
        <v>55</v>
      </c>
      <c r="K2" s="541" t="s">
        <v>56</v>
      </c>
    </row>
    <row r="3" spans="1:11" ht="11.25" customHeight="1">
      <c r="A3" s="552" t="s">
        <v>351</v>
      </c>
      <c r="B3" s="563" t="s">
        <v>25</v>
      </c>
      <c r="C3" s="565"/>
      <c r="D3" s="562" t="s">
        <v>25</v>
      </c>
      <c r="E3" s="563" t="s">
        <v>25</v>
      </c>
      <c r="F3" s="563" t="s">
        <v>25</v>
      </c>
      <c r="G3" s="563" t="s">
        <v>25</v>
      </c>
      <c r="H3" s="565"/>
      <c r="I3" s="563" t="s">
        <v>25</v>
      </c>
      <c r="J3" s="563" t="s">
        <v>25</v>
      </c>
      <c r="K3" s="563" t="s">
        <v>25</v>
      </c>
    </row>
    <row r="4" spans="1:11" ht="12.75" customHeight="1">
      <c r="A4" s="515" t="s">
        <v>87</v>
      </c>
      <c r="B4" s="1090">
        <v>-1028</v>
      </c>
      <c r="C4" s="1087"/>
      <c r="D4" s="1089">
        <v>-1121.9999999999998</v>
      </c>
      <c r="E4" s="1133">
        <v>-2431.9999999999991</v>
      </c>
      <c r="F4" s="1088">
        <v>-1062.9999999999989</v>
      </c>
      <c r="G4" s="1090">
        <v>-1002.0000000000002</v>
      </c>
      <c r="H4" s="1087"/>
      <c r="I4" s="1088">
        <v>-1174.9999999999998</v>
      </c>
      <c r="J4" s="1088">
        <v>-1041.9999999999998</v>
      </c>
      <c r="K4" s="1089">
        <v>-970.99999999999955</v>
      </c>
    </row>
    <row r="5" spans="1:11" ht="11.25" customHeight="1">
      <c r="A5" s="518" t="s">
        <v>352</v>
      </c>
      <c r="B5" s="1109">
        <v>4.7742343199999997</v>
      </c>
      <c r="C5" s="1036"/>
      <c r="D5" s="1134">
        <v>57.870550350000002</v>
      </c>
      <c r="E5" s="1107">
        <v>1480</v>
      </c>
      <c r="F5" s="1134">
        <v>40.871671239999998</v>
      </c>
      <c r="G5" s="1109">
        <v>3.0396999999999998</v>
      </c>
      <c r="H5" s="1036"/>
      <c r="I5" s="1107">
        <v>15.360693789999999</v>
      </c>
      <c r="J5" s="1107">
        <v>53.790522869999997</v>
      </c>
      <c r="K5" s="1134">
        <v>3</v>
      </c>
    </row>
    <row r="6" spans="1:11" ht="10.5" customHeight="1">
      <c r="A6" s="521" t="s">
        <v>281</v>
      </c>
      <c r="B6" s="1097">
        <v>-1023.2257656799999</v>
      </c>
      <c r="C6" s="1037"/>
      <c r="D6" s="1096">
        <v>-1064.1294496499997</v>
      </c>
      <c r="E6" s="1095">
        <v>-952</v>
      </c>
      <c r="F6" s="1095">
        <v>-1022</v>
      </c>
      <c r="G6" s="1097">
        <v>-998.96030000000019</v>
      </c>
      <c r="H6" s="1037"/>
      <c r="I6" s="1095">
        <v>-1159.6393062099999</v>
      </c>
      <c r="J6" s="1095">
        <v>-988</v>
      </c>
      <c r="K6" s="1095">
        <v>-968</v>
      </c>
    </row>
    <row r="7" spans="1:11" ht="11.25" customHeight="1">
      <c r="A7" s="524"/>
      <c r="B7" s="1099"/>
      <c r="C7" s="1094"/>
      <c r="D7" s="1099"/>
      <c r="E7" s="1098"/>
      <c r="F7" s="1099"/>
      <c r="G7" s="1099"/>
      <c r="H7" s="1094"/>
      <c r="I7" s="1098"/>
      <c r="J7" s="1098"/>
      <c r="K7" s="1099"/>
    </row>
    <row r="8" spans="1:11" ht="11.25" customHeight="1">
      <c r="A8" s="515" t="s">
        <v>50</v>
      </c>
      <c r="B8" s="1090">
        <v>1703.9999999999998</v>
      </c>
      <c r="C8" s="1087"/>
      <c r="D8" s="1089">
        <v>1958.9999999999995</v>
      </c>
      <c r="E8" s="1088">
        <v>1845.9999999999982</v>
      </c>
      <c r="F8" s="1089">
        <v>1771.0000000000007</v>
      </c>
      <c r="G8" s="1090">
        <v>1776.9999999999998</v>
      </c>
      <c r="H8" s="1087"/>
      <c r="I8" s="1088">
        <v>1863.0000000000048</v>
      </c>
      <c r="J8" s="1088">
        <v>1895.9999999999991</v>
      </c>
      <c r="K8" s="1089">
        <v>1835.9999999999957</v>
      </c>
    </row>
    <row r="9" spans="1:11" ht="11.25" customHeight="1">
      <c r="A9" s="524"/>
      <c r="B9" s="1102"/>
      <c r="C9" s="1100"/>
      <c r="D9" s="1102"/>
      <c r="E9" s="1101"/>
      <c r="F9" s="1102"/>
      <c r="G9" s="1102"/>
      <c r="H9" s="1100"/>
      <c r="I9" s="1101"/>
      <c r="J9" s="1101"/>
      <c r="K9" s="1102"/>
    </row>
    <row r="10" spans="1:11" ht="18.75" customHeight="1">
      <c r="A10" s="521" t="s">
        <v>353</v>
      </c>
      <c r="B10" s="1106">
        <v>0.6</v>
      </c>
      <c r="C10" s="1073"/>
      <c r="D10" s="1105">
        <v>0.54</v>
      </c>
      <c r="E10" s="1104">
        <v>0.52</v>
      </c>
      <c r="F10" s="1104">
        <v>0.57999999999999996</v>
      </c>
      <c r="G10" s="1106">
        <v>0.56000000000000005</v>
      </c>
      <c r="H10" s="1073"/>
      <c r="I10" s="1104">
        <v>0.62</v>
      </c>
      <c r="J10" s="1104">
        <v>0.52</v>
      </c>
      <c r="K10" s="1104">
        <v>0.53</v>
      </c>
    </row>
    <row r="11" spans="1:11">
      <c r="A11" s="508"/>
      <c r="B11" s="1103"/>
      <c r="C11" s="1103"/>
      <c r="D11" s="1103"/>
      <c r="E11" s="1073"/>
      <c r="F11" s="1103"/>
      <c r="G11" s="1103"/>
      <c r="H11" s="1103"/>
      <c r="I11" s="1073"/>
      <c r="J11" s="1073"/>
      <c r="K11" s="1103"/>
    </row>
    <row r="12" spans="1:11" ht="11.25" customHeight="1">
      <c r="A12" s="501" t="s">
        <v>354</v>
      </c>
      <c r="B12" s="1032"/>
      <c r="C12" s="1103"/>
      <c r="D12" s="1032"/>
      <c r="E12" s="1031"/>
      <c r="F12" s="1032"/>
      <c r="G12" s="1032"/>
      <c r="H12" s="1103"/>
      <c r="I12" s="1031"/>
      <c r="J12" s="1031"/>
      <c r="K12" s="1032"/>
    </row>
    <row r="13" spans="1:11" ht="11.25" customHeight="1">
      <c r="A13" s="549" t="s">
        <v>355</v>
      </c>
      <c r="B13" s="1135">
        <v>194.99999999999972</v>
      </c>
      <c r="C13" s="1038"/>
      <c r="D13" s="1136">
        <v>646.99999999999898</v>
      </c>
      <c r="E13" s="1133">
        <v>-687.00000000000045</v>
      </c>
      <c r="F13" s="1039">
        <v>477.00000000000119</v>
      </c>
      <c r="G13" s="1135">
        <v>584.99999999999909</v>
      </c>
      <c r="H13" s="1038"/>
      <c r="I13" s="1137">
        <v>390.00000000000449</v>
      </c>
      <c r="J13" s="1137">
        <v>739.99999999999955</v>
      </c>
      <c r="K13" s="1088">
        <v>656</v>
      </c>
    </row>
    <row r="14" spans="1:11" ht="11.25" customHeight="1">
      <c r="A14" s="550" t="s">
        <v>352</v>
      </c>
      <c r="B14" s="1109">
        <v>4.7742343199999997</v>
      </c>
      <c r="C14" s="1036"/>
      <c r="D14" s="1134">
        <v>57.870550350000002</v>
      </c>
      <c r="E14" s="1107">
        <v>1480</v>
      </c>
      <c r="F14" s="1134">
        <v>40.871671239999998</v>
      </c>
      <c r="G14" s="1109">
        <v>3.0396999999999998</v>
      </c>
      <c r="H14" s="1036"/>
      <c r="I14" s="1107">
        <v>15.360693789999999</v>
      </c>
      <c r="J14" s="1107">
        <v>53.790522869999997</v>
      </c>
      <c r="K14" s="1134">
        <v>3</v>
      </c>
    </row>
    <row r="15" spans="1:11" ht="21.45" customHeight="1">
      <c r="A15" s="551" t="s">
        <v>356</v>
      </c>
      <c r="B15" s="1110">
        <v>199.77423431999972</v>
      </c>
      <c r="C15" s="1040"/>
      <c r="D15" s="1174">
        <v>704.87055034999901</v>
      </c>
      <c r="E15" s="1167">
        <v>793</v>
      </c>
      <c r="F15" s="1167">
        <v>517.87167124000121</v>
      </c>
      <c r="G15" s="1110">
        <v>588.03969999999913</v>
      </c>
      <c r="H15" s="1040"/>
      <c r="I15" s="1167">
        <v>405.36069379000452</v>
      </c>
      <c r="J15" s="1167">
        <v>793.79052286999945</v>
      </c>
      <c r="K15" s="1167">
        <v>659</v>
      </c>
    </row>
    <row r="16" spans="1:11" ht="11.25" customHeight="1">
      <c r="A16" s="553"/>
      <c r="B16" s="1041"/>
      <c r="C16" s="1083"/>
      <c r="D16" s="1042"/>
      <c r="E16" s="1111"/>
      <c r="F16" s="1083"/>
      <c r="G16" s="1083"/>
      <c r="H16" s="1083"/>
      <c r="I16" s="1112"/>
      <c r="J16" s="1112"/>
      <c r="K16" s="1083"/>
    </row>
    <row r="17" spans="1:11" ht="24.75" customHeight="1">
      <c r="A17" s="552" t="s">
        <v>357</v>
      </c>
      <c r="B17" s="1043"/>
      <c r="C17" s="1083"/>
      <c r="D17" s="1044"/>
      <c r="E17" s="1113"/>
      <c r="F17" s="1114"/>
      <c r="G17" s="1114"/>
      <c r="H17" s="1083"/>
      <c r="I17" s="1115"/>
      <c r="J17" s="1115"/>
      <c r="K17" s="1114"/>
    </row>
    <row r="18" spans="1:11" ht="11.25" customHeight="1">
      <c r="A18" s="554" t="s">
        <v>336</v>
      </c>
      <c r="B18" s="1166">
        <v>174.99999999999972</v>
      </c>
      <c r="C18" s="1163"/>
      <c r="D18" s="1165">
        <v>437.99999999999915</v>
      </c>
      <c r="E18" s="1088">
        <v>-907.00000000000011</v>
      </c>
      <c r="F18" s="1165">
        <v>328.00000000000136</v>
      </c>
      <c r="G18" s="1166">
        <v>421.9999999999996</v>
      </c>
      <c r="H18" s="1163"/>
      <c r="I18" s="1164">
        <v>241</v>
      </c>
      <c r="J18" s="1164">
        <v>510</v>
      </c>
      <c r="K18" s="1165">
        <v>473</v>
      </c>
    </row>
    <row r="19" spans="1:11" ht="11.25" customHeight="1">
      <c r="A19" s="561" t="s">
        <v>358</v>
      </c>
      <c r="B19" s="1109">
        <v>3.4851910536000332</v>
      </c>
      <c r="C19" s="1045"/>
      <c r="D19" s="1134">
        <v>43.292058932856946</v>
      </c>
      <c r="E19" s="1107">
        <v>1457</v>
      </c>
      <c r="F19" s="1107">
        <v>29.61307595369999</v>
      </c>
      <c r="G19" s="1109">
        <v>2</v>
      </c>
      <c r="H19" s="1045"/>
      <c r="I19" s="1107">
        <v>12</v>
      </c>
      <c r="J19" s="1107">
        <v>48</v>
      </c>
      <c r="K19" s="1107">
        <v>1</v>
      </c>
    </row>
    <row r="20" spans="1:11" ht="22.8">
      <c r="A20" s="551" t="s">
        <v>359</v>
      </c>
      <c r="B20" s="1173">
        <v>178.48519105359975</v>
      </c>
      <c r="C20" s="1116"/>
      <c r="D20" s="1172">
        <v>481.29205893285609</v>
      </c>
      <c r="E20" s="1171">
        <v>550</v>
      </c>
      <c r="F20" s="1171">
        <v>357.61307595370135</v>
      </c>
      <c r="G20" s="1173">
        <v>423.73969999999963</v>
      </c>
      <c r="H20" s="1116"/>
      <c r="I20" s="1171">
        <v>252.71684478750899</v>
      </c>
      <c r="J20" s="1171">
        <v>558.30399134796448</v>
      </c>
      <c r="K20" s="1171">
        <v>474</v>
      </c>
    </row>
    <row r="21" spans="1:11" ht="11.25" customHeight="1">
      <c r="A21" s="514"/>
      <c r="B21" s="1170"/>
      <c r="C21" s="1170"/>
      <c r="D21" s="1170"/>
      <c r="E21" s="1116"/>
      <c r="F21" s="1170"/>
      <c r="G21" s="1170"/>
      <c r="H21" s="1170"/>
      <c r="I21" s="1116"/>
      <c r="J21" s="1116"/>
      <c r="K21" s="1170"/>
    </row>
    <row r="22" spans="1:11">
      <c r="A22" s="535" t="s">
        <v>368</v>
      </c>
      <c r="B22" s="1132" t="s">
        <v>263</v>
      </c>
      <c r="C22" s="1138"/>
      <c r="D22" s="1132" t="s">
        <v>263</v>
      </c>
      <c r="E22" s="1132" t="s">
        <v>263</v>
      </c>
      <c r="F22" s="1132" t="s">
        <v>263</v>
      </c>
      <c r="G22" s="1132" t="s">
        <v>263</v>
      </c>
      <c r="H22" s="1138"/>
      <c r="I22" s="1132" t="s">
        <v>263</v>
      </c>
      <c r="J22" s="1132" t="s">
        <v>263</v>
      </c>
      <c r="K22" s="1132" t="s">
        <v>263</v>
      </c>
    </row>
    <row r="23" spans="1:11">
      <c r="A23" s="554" t="s">
        <v>369</v>
      </c>
      <c r="B23" s="1059">
        <v>14100</v>
      </c>
      <c r="C23" s="1046"/>
      <c r="D23" s="1060">
        <v>13800</v>
      </c>
      <c r="E23" s="1060">
        <v>13900</v>
      </c>
      <c r="F23" s="1060">
        <v>13800</v>
      </c>
      <c r="G23" s="1047">
        <v>13.9</v>
      </c>
      <c r="H23" s="1046"/>
      <c r="I23" s="1048">
        <v>13.6</v>
      </c>
      <c r="J23" s="1048">
        <v>13.7</v>
      </c>
      <c r="K23" s="1049">
        <v>13.6</v>
      </c>
    </row>
    <row r="24" spans="1:11">
      <c r="A24" s="561" t="s">
        <v>362</v>
      </c>
      <c r="B24" s="1061">
        <v>-3600</v>
      </c>
      <c r="C24" s="1033"/>
      <c r="D24" s="1062">
        <v>-3500</v>
      </c>
      <c r="E24" s="1062">
        <v>-3500</v>
      </c>
      <c r="F24" s="1050">
        <v>-3500</v>
      </c>
      <c r="G24" s="1076">
        <v>-3.5</v>
      </c>
      <c r="H24" s="1033"/>
      <c r="I24" s="1120">
        <v>-3.5</v>
      </c>
      <c r="J24" s="1120">
        <v>-3.6</v>
      </c>
      <c r="K24" s="1120">
        <v>-3.5</v>
      </c>
    </row>
    <row r="25" spans="1:11" ht="11.25" customHeight="1">
      <c r="A25" s="513" t="s">
        <v>370</v>
      </c>
      <c r="B25" s="1051">
        <v>10525.026895348437</v>
      </c>
      <c r="C25" s="1052"/>
      <c r="D25" s="1053">
        <v>10280.540957689675</v>
      </c>
      <c r="E25" s="1054">
        <v>10387.153314621139</v>
      </c>
      <c r="F25" s="1054">
        <v>10305.550564251227</v>
      </c>
      <c r="G25" s="1051">
        <v>10359.544322966038</v>
      </c>
      <c r="H25" s="1052"/>
      <c r="I25" s="1055">
        <v>10.1</v>
      </c>
      <c r="J25" s="1055">
        <v>10.1</v>
      </c>
      <c r="K25" s="1056">
        <v>10.1</v>
      </c>
    </row>
    <row r="26" spans="1:11" ht="11.25" customHeight="1">
      <c r="A26" s="512"/>
      <c r="B26" s="1127"/>
      <c r="C26" s="1170"/>
      <c r="D26" s="1127"/>
      <c r="E26" s="1126"/>
      <c r="F26" s="1127"/>
      <c r="G26" s="1127"/>
      <c r="H26" s="1170"/>
      <c r="I26" s="1126"/>
      <c r="J26" s="1126"/>
      <c r="K26" s="1127"/>
    </row>
    <row r="27" spans="1:11" ht="22.8">
      <c r="A27" s="545" t="s">
        <v>371</v>
      </c>
      <c r="B27" s="1063">
        <v>6.8000000000000005E-2</v>
      </c>
      <c r="C27" s="1034"/>
      <c r="D27" s="1035">
        <v>0.187</v>
      </c>
      <c r="E27" s="1128">
        <v>0.21199999999999999</v>
      </c>
      <c r="F27" s="1035">
        <v>0.13900000000000001</v>
      </c>
      <c r="G27" s="1063">
        <v>0.16400000000000001</v>
      </c>
      <c r="H27" s="1034"/>
      <c r="I27" s="1058">
        <v>0.10100000000000001</v>
      </c>
      <c r="J27" s="1058">
        <v>0.22</v>
      </c>
      <c r="K27" s="1035">
        <v>0.188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L92"/>
  <sheetViews>
    <sheetView showGridLines="0" view="pageBreakPreview" topLeftCell="A13" zoomScale="85" zoomScaleNormal="100" zoomScaleSheetLayoutView="85" workbookViewId="0">
      <selection activeCell="A52" sqref="A52"/>
    </sheetView>
  </sheetViews>
  <sheetFormatPr defaultColWidth="9" defaultRowHeight="13.2"/>
  <cols>
    <col min="1" max="1" width="32.77734375" style="82" customWidth="1"/>
    <col min="2" max="2" width="7.21875" style="82" customWidth="1"/>
    <col min="3" max="3" width="1.77734375" style="122" customWidth="1"/>
    <col min="4" max="4" width="7.21875" style="123" customWidth="1"/>
    <col min="5" max="5" width="7.77734375" style="82" bestFit="1" customWidth="1"/>
    <col min="6" max="7" width="7.21875" style="82" customWidth="1"/>
    <col min="8" max="8" width="1.77734375" style="122" customWidth="1"/>
    <col min="9" max="9" width="7.77734375" style="123" customWidth="1"/>
    <col min="10" max="11" width="7.21875" style="82" customWidth="1"/>
    <col min="12" max="16384" width="9" style="82"/>
  </cols>
  <sheetData>
    <row r="1" spans="1:11" ht="15.6">
      <c r="A1" s="772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>
      <c r="A2" s="108"/>
      <c r="B2" s="541" t="s">
        <v>274</v>
      </c>
      <c r="C2" s="541"/>
      <c r="D2" s="541" t="s">
        <v>159</v>
      </c>
      <c r="E2" s="541" t="s">
        <v>152</v>
      </c>
      <c r="F2" s="541" t="s">
        <v>52</v>
      </c>
      <c r="G2" s="541" t="s">
        <v>53</v>
      </c>
      <c r="H2" s="541"/>
      <c r="I2" s="541" t="s">
        <v>54</v>
      </c>
      <c r="J2" s="541" t="s">
        <v>55</v>
      </c>
      <c r="K2" s="541" t="s">
        <v>56</v>
      </c>
    </row>
    <row r="3" spans="1:11">
      <c r="A3" s="552" t="s">
        <v>351</v>
      </c>
      <c r="B3" s="562" t="s">
        <v>25</v>
      </c>
      <c r="C3" s="565"/>
      <c r="D3" s="563" t="s">
        <v>25</v>
      </c>
      <c r="E3" s="563" t="s">
        <v>25</v>
      </c>
      <c r="F3" s="563" t="s">
        <v>25</v>
      </c>
      <c r="G3" s="563" t="s">
        <v>25</v>
      </c>
      <c r="H3" s="565"/>
      <c r="I3" s="563" t="s">
        <v>25</v>
      </c>
      <c r="J3" s="563" t="s">
        <v>25</v>
      </c>
      <c r="K3" s="563" t="s">
        <v>25</v>
      </c>
    </row>
    <row r="4" spans="1:11">
      <c r="A4" s="515" t="s">
        <v>87</v>
      </c>
      <c r="B4" s="1090">
        <v>-2219</v>
      </c>
      <c r="C4" s="1087"/>
      <c r="D4" s="1088">
        <v>-2500.0000000000005</v>
      </c>
      <c r="E4" s="1088">
        <v>-2281.9999999999995</v>
      </c>
      <c r="F4" s="1088">
        <v>-2445.9999999999991</v>
      </c>
      <c r="G4" s="1090">
        <v>-2224.9999999999995</v>
      </c>
      <c r="H4" s="1087"/>
      <c r="I4" s="1088">
        <v>-2683.9999999999991</v>
      </c>
      <c r="J4" s="1088">
        <v>-2309.0000000000009</v>
      </c>
      <c r="K4" s="1089">
        <v>-2353</v>
      </c>
    </row>
    <row r="5" spans="1:11">
      <c r="A5" s="518" t="s">
        <v>352</v>
      </c>
      <c r="B5" s="1175" t="s">
        <v>397</v>
      </c>
      <c r="C5" s="1087"/>
      <c r="D5" s="1091">
        <v>86.480076068362692</v>
      </c>
      <c r="E5" s="1091" t="s">
        <v>397</v>
      </c>
      <c r="F5" s="1092">
        <v>11.39401378</v>
      </c>
      <c r="G5" s="1093">
        <v>19.153093810000001</v>
      </c>
      <c r="H5" s="1087"/>
      <c r="I5" s="1091">
        <v>32.751779531307932</v>
      </c>
      <c r="J5" s="1091">
        <v>32.10699958</v>
      </c>
      <c r="K5" s="1092">
        <v>47</v>
      </c>
    </row>
    <row r="6" spans="1:11">
      <c r="A6" s="521" t="s">
        <v>281</v>
      </c>
      <c r="B6" s="1097">
        <v>-2219.01468669</v>
      </c>
      <c r="C6" s="1094"/>
      <c r="D6" s="1095">
        <v>-2413.5199239316375</v>
      </c>
      <c r="E6" s="1095">
        <v>-2282</v>
      </c>
      <c r="F6" s="1096">
        <v>-2435</v>
      </c>
      <c r="G6" s="1097">
        <v>-2205.8469061899996</v>
      </c>
      <c r="H6" s="1094"/>
      <c r="I6" s="1095">
        <v>-2651.2482204686908</v>
      </c>
      <c r="J6" s="1095">
        <v>-2276.893000420001</v>
      </c>
      <c r="K6" s="1096">
        <v>-2306</v>
      </c>
    </row>
    <row r="7" spans="1:11">
      <c r="A7" s="524"/>
      <c r="B7" s="1099"/>
      <c r="C7" s="1094"/>
      <c r="D7" s="1098"/>
      <c r="E7" s="1098"/>
      <c r="F7" s="1099"/>
      <c r="G7" s="1099"/>
      <c r="H7" s="1094"/>
      <c r="I7" s="1098"/>
      <c r="J7" s="1098"/>
      <c r="K7" s="1099"/>
    </row>
    <row r="8" spans="1:11">
      <c r="A8" s="515" t="s">
        <v>50</v>
      </c>
      <c r="B8" s="1090">
        <v>4643.9999999999982</v>
      </c>
      <c r="C8" s="1087"/>
      <c r="D8" s="1088">
        <v>3451.9999999999977</v>
      </c>
      <c r="E8" s="1088">
        <v>3749.9999999999968</v>
      </c>
      <c r="F8" s="1089">
        <v>3903.0000000000005</v>
      </c>
      <c r="G8" s="1090">
        <v>3570</v>
      </c>
      <c r="H8" s="1087"/>
      <c r="I8" s="1088">
        <v>3221.0000000000027</v>
      </c>
      <c r="J8" s="1088">
        <v>3289.9999999999977</v>
      </c>
      <c r="K8" s="1089">
        <v>3707</v>
      </c>
    </row>
    <row r="9" spans="1:11">
      <c r="A9" s="524"/>
      <c r="B9" s="1102"/>
      <c r="C9" s="1100"/>
      <c r="D9" s="1101"/>
      <c r="E9" s="1101"/>
      <c r="F9" s="1102"/>
      <c r="G9" s="1102"/>
      <c r="H9" s="1100"/>
      <c r="I9" s="1101"/>
      <c r="J9" s="1101"/>
      <c r="K9" s="1102"/>
    </row>
    <row r="10" spans="1:11" ht="22.8">
      <c r="A10" s="521" t="s">
        <v>353</v>
      </c>
      <c r="B10" s="1106">
        <v>0.48</v>
      </c>
      <c r="C10" s="1103"/>
      <c r="D10" s="1104">
        <v>0.7</v>
      </c>
      <c r="E10" s="1104">
        <v>0.61</v>
      </c>
      <c r="F10" s="1105">
        <v>0.62</v>
      </c>
      <c r="G10" s="1106">
        <v>0.62</v>
      </c>
      <c r="H10" s="1103"/>
      <c r="I10" s="1104">
        <v>0.82</v>
      </c>
      <c r="J10" s="1104">
        <v>0.69</v>
      </c>
      <c r="K10" s="1105">
        <v>0.62</v>
      </c>
    </row>
    <row r="11" spans="1:11" ht="12" customHeight="1">
      <c r="A11" s="508"/>
      <c r="B11" s="1103"/>
      <c r="C11" s="1103"/>
      <c r="D11" s="1073"/>
      <c r="E11" s="1073"/>
      <c r="F11" s="1103"/>
      <c r="G11" s="1103"/>
      <c r="H11" s="1103"/>
      <c r="I11" s="1073"/>
      <c r="J11" s="1073"/>
      <c r="K11" s="1103"/>
    </row>
    <row r="12" spans="1:11" ht="11.25" customHeight="1">
      <c r="A12" s="552" t="s">
        <v>354</v>
      </c>
      <c r="B12" s="1064"/>
      <c r="C12" s="1085"/>
      <c r="D12" s="1065"/>
      <c r="E12" s="1065"/>
      <c r="F12" s="1086"/>
      <c r="G12" s="1086"/>
      <c r="H12" s="1085"/>
      <c r="I12" s="1066"/>
      <c r="J12" s="1066"/>
      <c r="K12" s="1086"/>
    </row>
    <row r="13" spans="1:11" ht="11.25" customHeight="1">
      <c r="A13" s="549" t="s">
        <v>261</v>
      </c>
      <c r="B13" s="1139">
        <v>821.99999999999829</v>
      </c>
      <c r="C13" s="1067"/>
      <c r="D13" s="1133">
        <v>639.99999999999807</v>
      </c>
      <c r="E13" s="1133">
        <v>1136.999999999997</v>
      </c>
      <c r="F13" s="1136">
        <v>1222.9999999999993</v>
      </c>
      <c r="G13" s="1135">
        <v>1117.9999999999991</v>
      </c>
      <c r="H13" s="1067"/>
      <c r="I13" s="1137">
        <v>215.00000000000097</v>
      </c>
      <c r="J13" s="1137">
        <v>849.99999999999864</v>
      </c>
      <c r="K13" s="1068">
        <v>1297</v>
      </c>
    </row>
    <row r="14" spans="1:11" ht="11.25" customHeight="1">
      <c r="A14" s="550" t="s">
        <v>352</v>
      </c>
      <c r="B14" s="1175" t="s">
        <v>397</v>
      </c>
      <c r="C14" s="1077"/>
      <c r="D14" s="1107">
        <v>86.480076068362692</v>
      </c>
      <c r="E14" s="1107" t="s">
        <v>397</v>
      </c>
      <c r="F14" s="1108">
        <v>11.39401378</v>
      </c>
      <c r="G14" s="1078">
        <v>19.153093810000001</v>
      </c>
      <c r="H14" s="1077"/>
      <c r="I14" s="1079">
        <v>32.751779531307932</v>
      </c>
      <c r="J14" s="1079">
        <v>32.10699958</v>
      </c>
      <c r="K14" s="1108">
        <v>47</v>
      </c>
    </row>
    <row r="15" spans="1:11" ht="25.95" customHeight="1">
      <c r="A15" s="551" t="s">
        <v>356</v>
      </c>
      <c r="B15" s="1110">
        <v>821.98531330999822</v>
      </c>
      <c r="C15" s="1094"/>
      <c r="D15" s="1167">
        <v>726.48007606836075</v>
      </c>
      <c r="E15" s="1167">
        <v>1137</v>
      </c>
      <c r="F15" s="1096">
        <v>1234.3940137799991</v>
      </c>
      <c r="G15" s="1097">
        <v>1137.1530938099988</v>
      </c>
      <c r="H15" s="1094"/>
      <c r="I15" s="1095">
        <v>247.7517795313089</v>
      </c>
      <c r="J15" s="1095">
        <v>882.10699957999873</v>
      </c>
      <c r="K15" s="1057">
        <v>1344</v>
      </c>
    </row>
    <row r="16" spans="1:11" ht="11.25" customHeight="1">
      <c r="A16" s="553"/>
      <c r="B16" s="1140"/>
      <c r="C16" s="1083"/>
      <c r="D16" s="1111"/>
      <c r="E16" s="1111"/>
      <c r="F16" s="1083"/>
      <c r="G16" s="1083"/>
      <c r="H16" s="1083"/>
      <c r="I16" s="1112"/>
      <c r="J16" s="1112"/>
      <c r="K16" s="1083"/>
    </row>
    <row r="17" spans="1:11" ht="22.8">
      <c r="A17" s="552" t="s">
        <v>357</v>
      </c>
      <c r="B17" s="1141"/>
      <c r="C17" s="1083"/>
      <c r="D17" s="1113"/>
      <c r="E17" s="1113"/>
      <c r="F17" s="1114"/>
      <c r="G17" s="1114"/>
      <c r="H17" s="1083"/>
      <c r="I17" s="1115"/>
      <c r="J17" s="1115"/>
      <c r="K17" s="1114"/>
    </row>
    <row r="18" spans="1:11" ht="11.25" customHeight="1">
      <c r="A18" s="554" t="s">
        <v>336</v>
      </c>
      <c r="B18" s="1166">
        <v>528.99999999999829</v>
      </c>
      <c r="C18" s="1163"/>
      <c r="D18" s="1164">
        <v>396.99999999999778</v>
      </c>
      <c r="E18" s="1164">
        <v>798.99999999999568</v>
      </c>
      <c r="F18" s="1165">
        <v>831.99999999999886</v>
      </c>
      <c r="G18" s="1166">
        <v>787.99999999999909</v>
      </c>
      <c r="H18" s="1163"/>
      <c r="I18" s="1164">
        <v>-21</v>
      </c>
      <c r="J18" s="1164">
        <v>687</v>
      </c>
      <c r="K18" s="1165">
        <v>926</v>
      </c>
    </row>
    <row r="19" spans="1:11" ht="11.25" customHeight="1">
      <c r="A19" s="561" t="s">
        <v>358</v>
      </c>
      <c r="B19" s="1169">
        <v>0</v>
      </c>
      <c r="C19" s="1069"/>
      <c r="D19" s="1168">
        <v>63.879857840864304</v>
      </c>
      <c r="E19" s="1168">
        <v>2</v>
      </c>
      <c r="F19" s="1176">
        <v>7.5180664386999752</v>
      </c>
      <c r="G19" s="1169">
        <v>16</v>
      </c>
      <c r="H19" s="1069"/>
      <c r="I19" s="1168">
        <v>34</v>
      </c>
      <c r="J19" s="1168">
        <v>26</v>
      </c>
      <c r="K19" s="1177">
        <v>34</v>
      </c>
    </row>
    <row r="20" spans="1:11" ht="22.8">
      <c r="A20" s="551" t="s">
        <v>359</v>
      </c>
      <c r="B20" s="1173">
        <v>528.99105538559832</v>
      </c>
      <c r="C20" s="1170"/>
      <c r="D20" s="1171">
        <v>460.87985784086209</v>
      </c>
      <c r="E20" s="1171">
        <v>800.7862743454549</v>
      </c>
      <c r="F20" s="1172">
        <v>839.51806643869884</v>
      </c>
      <c r="G20" s="1173">
        <v>803.85309380999922</v>
      </c>
      <c r="H20" s="1170"/>
      <c r="I20" s="1171">
        <v>13</v>
      </c>
      <c r="J20" s="1171">
        <v>713</v>
      </c>
      <c r="K20" s="1172">
        <v>960</v>
      </c>
    </row>
    <row r="21" spans="1:11" ht="11.25" customHeight="1">
      <c r="A21" s="514"/>
      <c r="B21" s="1170"/>
      <c r="C21" s="1170"/>
      <c r="D21" s="1116"/>
      <c r="E21" s="1116"/>
      <c r="F21" s="1170"/>
      <c r="G21" s="1170"/>
      <c r="H21" s="1170"/>
      <c r="I21" s="1116"/>
      <c r="J21" s="1116"/>
      <c r="K21" s="1170"/>
    </row>
    <row r="22" spans="1:11">
      <c r="A22" s="535" t="s">
        <v>368</v>
      </c>
      <c r="B22" s="1132" t="s">
        <v>263</v>
      </c>
      <c r="C22" s="1138"/>
      <c r="D22" s="1132" t="s">
        <v>263</v>
      </c>
      <c r="E22" s="1132" t="s">
        <v>263</v>
      </c>
      <c r="F22" s="1132" t="s">
        <v>263</v>
      </c>
      <c r="G22" s="1132" t="s">
        <v>263</v>
      </c>
      <c r="H22" s="1138"/>
      <c r="I22" s="1132" t="s">
        <v>263</v>
      </c>
      <c r="J22" s="1132" t="s">
        <v>263</v>
      </c>
      <c r="K22" s="1132" t="s">
        <v>263</v>
      </c>
    </row>
    <row r="23" spans="1:11">
      <c r="A23" s="554" t="s">
        <v>369</v>
      </c>
      <c r="B23" s="1118">
        <v>33000</v>
      </c>
      <c r="C23" s="1117"/>
      <c r="D23" s="1060">
        <v>31900</v>
      </c>
      <c r="E23" s="1060">
        <v>33300</v>
      </c>
      <c r="F23" s="1060">
        <v>32100</v>
      </c>
      <c r="G23" s="1059">
        <v>31600</v>
      </c>
      <c r="H23" s="1117"/>
      <c r="I23" s="1070">
        <v>32.4</v>
      </c>
      <c r="J23" s="1070">
        <v>32.5</v>
      </c>
      <c r="K23" s="1070">
        <v>32.799999999999997</v>
      </c>
    </row>
    <row r="24" spans="1:11">
      <c r="A24" s="561" t="s">
        <v>362</v>
      </c>
      <c r="B24" s="1142">
        <v>-700</v>
      </c>
      <c r="C24" s="1131"/>
      <c r="D24" s="1062">
        <v>-1000</v>
      </c>
      <c r="E24" s="1062">
        <v>-1100</v>
      </c>
      <c r="F24" s="1062">
        <v>-1000</v>
      </c>
      <c r="G24" s="1061">
        <v>-1100</v>
      </c>
      <c r="H24" s="1131"/>
      <c r="I24" s="1120">
        <v>-1.1000000000000001</v>
      </c>
      <c r="J24" s="1120">
        <v>-1.3</v>
      </c>
      <c r="K24" s="1120">
        <v>-1.4</v>
      </c>
    </row>
    <row r="25" spans="1:11" ht="11.25" customHeight="1">
      <c r="A25" s="513" t="s">
        <v>370</v>
      </c>
      <c r="B25" s="1124">
        <v>32332.083895265274</v>
      </c>
      <c r="C25" s="1121"/>
      <c r="D25" s="1122">
        <v>30900.697507567365</v>
      </c>
      <c r="E25" s="1122">
        <v>32151.102137715505</v>
      </c>
      <c r="F25" s="1123">
        <v>31115.198079764486</v>
      </c>
      <c r="G25" s="1143">
        <v>30452.118644383223</v>
      </c>
      <c r="H25" s="1121"/>
      <c r="I25" s="1125">
        <v>31289.781341632632</v>
      </c>
      <c r="J25" s="1125">
        <v>31129.213024833942</v>
      </c>
      <c r="K25" s="1123">
        <v>31400</v>
      </c>
    </row>
    <row r="26" spans="1:11">
      <c r="A26" s="512"/>
      <c r="B26" s="1127"/>
      <c r="C26" s="1170"/>
      <c r="D26" s="1126"/>
      <c r="E26" s="1126"/>
      <c r="F26" s="1127"/>
      <c r="G26" s="1127"/>
      <c r="H26" s="1170"/>
      <c r="I26" s="1126"/>
      <c r="J26" s="1126"/>
      <c r="K26" s="1127"/>
    </row>
    <row r="27" spans="1:11" ht="22.8">
      <c r="A27" s="545" t="s">
        <v>371</v>
      </c>
      <c r="B27" s="1129">
        <v>6.5000000000000002E-2</v>
      </c>
      <c r="C27" s="1071"/>
      <c r="D27" s="1058">
        <v>0.06</v>
      </c>
      <c r="E27" s="1058">
        <v>0.1</v>
      </c>
      <c r="F27" s="1335">
        <v>0.108</v>
      </c>
      <c r="G27" s="1063">
        <v>0.106</v>
      </c>
      <c r="H27" s="1071"/>
      <c r="I27" s="1058">
        <v>2E-3</v>
      </c>
      <c r="J27" s="1058">
        <v>9.1999999999999998E-2</v>
      </c>
      <c r="K27" s="1072">
        <v>0.122</v>
      </c>
    </row>
    <row r="28" spans="1:11" ht="11.25" customHeight="1">
      <c r="A28" s="14"/>
      <c r="B28" s="74"/>
      <c r="C28" s="486"/>
      <c r="D28" s="74"/>
      <c r="E28" s="74"/>
      <c r="F28" s="74"/>
      <c r="G28" s="74"/>
      <c r="H28" s="75"/>
      <c r="I28" s="74"/>
      <c r="J28" s="74"/>
      <c r="K28" s="74"/>
    </row>
    <row r="29" spans="1:11" s="123" customFormat="1" ht="11.25" customHeight="1">
      <c r="A29" s="14"/>
      <c r="B29" s="74"/>
      <c r="C29" s="486"/>
      <c r="D29" s="74"/>
      <c r="E29" s="74"/>
      <c r="F29" s="74"/>
      <c r="G29" s="74"/>
      <c r="H29" s="75"/>
      <c r="I29" s="74"/>
      <c r="J29" s="74"/>
      <c r="K29" s="74"/>
    </row>
    <row r="30" spans="1:11" ht="15.6">
      <c r="A30" s="1652" t="s">
        <v>147</v>
      </c>
      <c r="B30" s="1652" t="s">
        <v>24</v>
      </c>
      <c r="C30" s="1652"/>
      <c r="D30" s="1652" t="s">
        <v>24</v>
      </c>
      <c r="E30" s="86"/>
      <c r="F30" s="86"/>
      <c r="G30" s="86"/>
      <c r="H30" s="705"/>
      <c r="I30" s="86"/>
      <c r="J30" s="86"/>
      <c r="K30" s="86"/>
    </row>
    <row r="31" spans="1:11">
      <c r="A31" s="108"/>
      <c r="B31" s="541" t="s">
        <v>274</v>
      </c>
      <c r="C31" s="541"/>
      <c r="D31" s="541" t="s">
        <v>159</v>
      </c>
      <c r="E31" s="541" t="s">
        <v>152</v>
      </c>
      <c r="F31" s="541" t="s">
        <v>52</v>
      </c>
      <c r="G31" s="541" t="s">
        <v>53</v>
      </c>
      <c r="H31" s="541"/>
      <c r="I31" s="541" t="s">
        <v>54</v>
      </c>
      <c r="J31" s="541" t="s">
        <v>55</v>
      </c>
      <c r="K31" s="541" t="s">
        <v>56</v>
      </c>
    </row>
    <row r="32" spans="1:11">
      <c r="A32" s="552" t="s">
        <v>351</v>
      </c>
      <c r="B32" s="562" t="s">
        <v>25</v>
      </c>
      <c r="C32" s="565"/>
      <c r="D32" s="706" t="s">
        <v>25</v>
      </c>
      <c r="E32" s="563" t="s">
        <v>25</v>
      </c>
      <c r="F32" s="563" t="s">
        <v>25</v>
      </c>
      <c r="G32" s="563" t="s">
        <v>25</v>
      </c>
      <c r="H32" s="565"/>
      <c r="I32" s="707" t="s">
        <v>25</v>
      </c>
      <c r="J32" s="563" t="s">
        <v>25</v>
      </c>
      <c r="K32" s="563" t="s">
        <v>25</v>
      </c>
    </row>
    <row r="33" spans="1:11">
      <c r="A33" s="515" t="s">
        <v>87</v>
      </c>
      <c r="B33" s="1090">
        <v>-1689.9999999999998</v>
      </c>
      <c r="C33" s="1087"/>
      <c r="D33" s="1089">
        <v>-1926.0000000000007</v>
      </c>
      <c r="E33" s="1088">
        <v>-1715.9999999999998</v>
      </c>
      <c r="F33" s="1089">
        <v>-1866.9999999999989</v>
      </c>
      <c r="G33" s="1090">
        <v>-1638</v>
      </c>
      <c r="H33" s="1087"/>
      <c r="I33" s="1089">
        <v>-2046</v>
      </c>
      <c r="J33" s="1088">
        <v>-1744</v>
      </c>
      <c r="K33" s="1089">
        <v>-1773</v>
      </c>
    </row>
    <row r="34" spans="1:11">
      <c r="A34" s="518" t="s">
        <v>352</v>
      </c>
      <c r="B34" s="1093" t="s">
        <v>397</v>
      </c>
      <c r="C34" s="1087"/>
      <c r="D34" s="1092">
        <v>78.961357668362709</v>
      </c>
      <c r="E34" s="1091">
        <v>4</v>
      </c>
      <c r="F34" s="1092">
        <v>6.89066928</v>
      </c>
      <c r="G34" s="1093">
        <v>19</v>
      </c>
      <c r="H34" s="1087"/>
      <c r="I34" s="1092">
        <v>23</v>
      </c>
      <c r="J34" s="1091">
        <v>32</v>
      </c>
      <c r="K34" s="1092" t="s">
        <v>397</v>
      </c>
    </row>
    <row r="35" spans="1:11">
      <c r="A35" s="521" t="s">
        <v>281</v>
      </c>
      <c r="B35" s="1097">
        <v>-1689.6248536899998</v>
      </c>
      <c r="C35" s="1094"/>
      <c r="D35" s="1096">
        <v>-1847.0386423316379</v>
      </c>
      <c r="E35" s="1095">
        <v>-1712</v>
      </c>
      <c r="F35" s="1096">
        <v>-1860</v>
      </c>
      <c r="G35" s="1097">
        <v>-1619</v>
      </c>
      <c r="H35" s="1094"/>
      <c r="I35" s="1096">
        <v>-2023</v>
      </c>
      <c r="J35" s="1095">
        <v>-1712</v>
      </c>
      <c r="K35" s="1096">
        <v>-1773</v>
      </c>
    </row>
    <row r="36" spans="1:11">
      <c r="A36" s="524"/>
      <c r="B36" s="1099"/>
      <c r="C36" s="1094"/>
      <c r="D36" s="1099"/>
      <c r="E36" s="1098"/>
      <c r="F36" s="1099"/>
      <c r="G36" s="1099"/>
      <c r="H36" s="1094"/>
      <c r="I36" s="1099"/>
      <c r="J36" s="1098"/>
      <c r="K36" s="1099"/>
    </row>
    <row r="37" spans="1:11">
      <c r="A37" s="515" t="s">
        <v>50</v>
      </c>
      <c r="B37" s="1090">
        <v>3616.9999999999977</v>
      </c>
      <c r="C37" s="1087"/>
      <c r="D37" s="1089">
        <v>2313.9999999999982</v>
      </c>
      <c r="E37" s="1088">
        <v>2616.9999999999973</v>
      </c>
      <c r="F37" s="1089">
        <v>2795</v>
      </c>
      <c r="G37" s="1090">
        <v>2505</v>
      </c>
      <c r="H37" s="1087"/>
      <c r="I37" s="1089">
        <v>2151</v>
      </c>
      <c r="J37" s="1088">
        <v>2235</v>
      </c>
      <c r="K37" s="1089">
        <v>2580</v>
      </c>
    </row>
    <row r="38" spans="1:11">
      <c r="A38" s="524"/>
      <c r="B38" s="1102"/>
      <c r="C38" s="1100"/>
      <c r="D38" s="1102"/>
      <c r="E38" s="1101"/>
      <c r="F38" s="1102"/>
      <c r="G38" s="1102"/>
      <c r="H38" s="1100"/>
      <c r="I38" s="1102"/>
      <c r="J38" s="1101"/>
      <c r="K38" s="1102"/>
    </row>
    <row r="39" spans="1:11" ht="22.8">
      <c r="A39" s="521" t="s">
        <v>353</v>
      </c>
      <c r="B39" s="1106">
        <v>0.47</v>
      </c>
      <c r="C39" s="1103"/>
      <c r="D39" s="1105">
        <v>0.8</v>
      </c>
      <c r="E39" s="1104">
        <v>0.65</v>
      </c>
      <c r="F39" s="1105">
        <v>0.67</v>
      </c>
      <c r="G39" s="1106">
        <v>0.65</v>
      </c>
      <c r="H39" s="1103"/>
      <c r="I39" s="1105">
        <v>0.94</v>
      </c>
      <c r="J39" s="1104">
        <v>0.77</v>
      </c>
      <c r="K39" s="1105">
        <v>0.69</v>
      </c>
    </row>
    <row r="40" spans="1:11" ht="12" customHeight="1">
      <c r="A40" s="508"/>
      <c r="B40" s="1103"/>
      <c r="C40" s="1103"/>
      <c r="D40" s="1103"/>
      <c r="E40" s="1073"/>
      <c r="F40" s="1103"/>
      <c r="G40" s="1103"/>
      <c r="H40" s="1103"/>
      <c r="I40" s="1103"/>
      <c r="J40" s="1073"/>
      <c r="K40" s="1103"/>
    </row>
    <row r="41" spans="1:11">
      <c r="A41" s="552" t="s">
        <v>354</v>
      </c>
      <c r="B41" s="1084"/>
      <c r="C41" s="1085"/>
      <c r="D41" s="1144"/>
      <c r="E41" s="1086"/>
      <c r="F41" s="1086"/>
      <c r="G41" s="1086"/>
      <c r="H41" s="1085"/>
      <c r="I41" s="1145"/>
      <c r="J41" s="1086"/>
      <c r="K41" s="1086"/>
    </row>
    <row r="42" spans="1:11" ht="11.25" customHeight="1">
      <c r="A42" s="549" t="s">
        <v>261</v>
      </c>
      <c r="B42" s="1139">
        <v>1202.9999999999975</v>
      </c>
      <c r="C42" s="1080"/>
      <c r="D42" s="1146">
        <v>358.9999999999971</v>
      </c>
      <c r="E42" s="1133">
        <v>881.99999999999739</v>
      </c>
      <c r="F42" s="1136">
        <v>887.00000000000011</v>
      </c>
      <c r="G42" s="1135">
        <v>826.99999999999943</v>
      </c>
      <c r="H42" s="1080"/>
      <c r="I42" s="1136">
        <v>85.000000000000725</v>
      </c>
      <c r="J42" s="1137">
        <v>497.99999999999949</v>
      </c>
      <c r="K42" s="1137">
        <v>835</v>
      </c>
    </row>
    <row r="43" spans="1:11" ht="11.25" customHeight="1">
      <c r="A43" s="550" t="s">
        <v>352</v>
      </c>
      <c r="B43" s="1109" t="s">
        <v>397</v>
      </c>
      <c r="C43" s="1077"/>
      <c r="D43" s="1134">
        <v>78.961357668362709</v>
      </c>
      <c r="E43" s="1107">
        <v>4</v>
      </c>
      <c r="F43" s="1108">
        <v>6.8906692799998837</v>
      </c>
      <c r="G43" s="1078">
        <v>18.661719810000001</v>
      </c>
      <c r="H43" s="1077"/>
      <c r="I43" s="1177">
        <v>23.239047739999997</v>
      </c>
      <c r="J43" s="1079">
        <v>32.279215579999999</v>
      </c>
      <c r="K43" s="1079" t="s">
        <v>397</v>
      </c>
    </row>
    <row r="44" spans="1:11" ht="22.95" customHeight="1">
      <c r="A44" s="551" t="s">
        <v>356</v>
      </c>
      <c r="B44" s="1097">
        <v>1203.3751463099975</v>
      </c>
      <c r="C44" s="1094"/>
      <c r="D44" s="1096">
        <v>437.96135766835988</v>
      </c>
      <c r="E44" s="1167">
        <v>886</v>
      </c>
      <c r="F44" s="1096">
        <v>893.89066928</v>
      </c>
      <c r="G44" s="1097">
        <v>845.66171980999945</v>
      </c>
      <c r="H44" s="1094"/>
      <c r="I44" s="1096">
        <v>108.23904774000071</v>
      </c>
      <c r="J44" s="1095">
        <v>530.27921557999946</v>
      </c>
      <c r="K44" s="1095">
        <v>835</v>
      </c>
    </row>
    <row r="45" spans="1:11" ht="11.25" customHeight="1">
      <c r="A45" s="553"/>
      <c r="B45" s="1140"/>
      <c r="C45" s="1083"/>
      <c r="D45" s="1147"/>
      <c r="E45" s="1111"/>
      <c r="F45" s="1083"/>
      <c r="G45" s="1083"/>
      <c r="H45" s="1083"/>
      <c r="I45" s="1148"/>
      <c r="J45" s="1112"/>
      <c r="K45" s="1112"/>
    </row>
    <row r="46" spans="1:11" ht="22.8">
      <c r="A46" s="552" t="s">
        <v>357</v>
      </c>
      <c r="B46" s="1141"/>
      <c r="C46" s="1083"/>
      <c r="D46" s="1149"/>
      <c r="E46" s="1113"/>
      <c r="F46" s="1114"/>
      <c r="G46" s="1114"/>
      <c r="H46" s="1083"/>
      <c r="I46" s="1150"/>
      <c r="J46" s="1115"/>
      <c r="K46" s="1115"/>
    </row>
    <row r="47" spans="1:11" ht="11.25" customHeight="1">
      <c r="A47" s="554" t="s">
        <v>336</v>
      </c>
      <c r="B47" s="1166">
        <v>819.99999999999841</v>
      </c>
      <c r="C47" s="1163"/>
      <c r="D47" s="1165">
        <v>192.99999999999707</v>
      </c>
      <c r="E47" s="1164">
        <v>608.99999999999659</v>
      </c>
      <c r="F47" s="1165">
        <v>595.99999999999966</v>
      </c>
      <c r="G47" s="1166">
        <v>582</v>
      </c>
      <c r="H47" s="1163"/>
      <c r="I47" s="1165">
        <v>-84</v>
      </c>
      <c r="J47" s="1164">
        <v>431</v>
      </c>
      <c r="K47" s="1164">
        <v>600</v>
      </c>
    </row>
    <row r="48" spans="1:11" ht="11.25" customHeight="1">
      <c r="A48" s="561" t="s">
        <v>358</v>
      </c>
      <c r="B48" s="1169">
        <v>0</v>
      </c>
      <c r="C48" s="1163"/>
      <c r="D48" s="1177">
        <v>58.411244857664286</v>
      </c>
      <c r="E48" s="1168">
        <v>5</v>
      </c>
      <c r="F48" s="1176">
        <v>5</v>
      </c>
      <c r="G48" s="1169">
        <v>16</v>
      </c>
      <c r="H48" s="1163"/>
      <c r="I48" s="1177">
        <v>27</v>
      </c>
      <c r="J48" s="1168">
        <v>25</v>
      </c>
      <c r="K48" s="1168">
        <v>0</v>
      </c>
    </row>
    <row r="49" spans="1:12" ht="34.200000000000003">
      <c r="A49" s="551" t="s">
        <v>372</v>
      </c>
      <c r="B49" s="1173">
        <v>820.2945932055984</v>
      </c>
      <c r="C49" s="1170"/>
      <c r="D49" s="1172">
        <v>251.41124485766136</v>
      </c>
      <c r="E49" s="1171">
        <v>613.64999955975588</v>
      </c>
      <c r="F49" s="1172">
        <v>601</v>
      </c>
      <c r="G49" s="1173">
        <v>598.36171980999995</v>
      </c>
      <c r="H49" s="1170"/>
      <c r="I49" s="1172">
        <v>-56.995966227234021</v>
      </c>
      <c r="J49" s="1171">
        <v>455.80389754338182</v>
      </c>
      <c r="K49" s="1171">
        <v>600</v>
      </c>
    </row>
    <row r="50" spans="1:12" ht="11.25" customHeight="1">
      <c r="A50" s="514"/>
      <c r="B50" s="1074"/>
      <c r="C50" s="1170"/>
      <c r="D50" s="1074"/>
      <c r="E50" s="1116"/>
      <c r="F50" s="1170"/>
      <c r="G50" s="1170"/>
      <c r="H50" s="1170"/>
      <c r="I50" s="1170"/>
      <c r="J50" s="1116"/>
      <c r="K50" s="1116"/>
    </row>
    <row r="51" spans="1:12">
      <c r="A51" s="535" t="s">
        <v>368</v>
      </c>
      <c r="B51" s="1132" t="s">
        <v>263</v>
      </c>
      <c r="C51" s="1138"/>
      <c r="D51" s="1132" t="s">
        <v>263</v>
      </c>
      <c r="E51" s="1132" t="s">
        <v>263</v>
      </c>
      <c r="F51" s="1132" t="s">
        <v>263</v>
      </c>
      <c r="G51" s="1132" t="s">
        <v>263</v>
      </c>
      <c r="H51" s="1138"/>
      <c r="I51" s="1132" t="s">
        <v>263</v>
      </c>
      <c r="J51" s="1132" t="s">
        <v>263</v>
      </c>
      <c r="K51" s="1132" t="s">
        <v>263</v>
      </c>
    </row>
    <row r="52" spans="1:12">
      <c r="A52" s="554" t="s">
        <v>373</v>
      </c>
      <c r="B52" s="1118">
        <v>27200</v>
      </c>
      <c r="C52" s="1117"/>
      <c r="D52" s="1151">
        <v>25900</v>
      </c>
      <c r="E52" s="1075">
        <v>26900</v>
      </c>
      <c r="F52" s="1075">
        <v>25800</v>
      </c>
      <c r="G52" s="1118">
        <v>25200</v>
      </c>
      <c r="H52" s="1117"/>
      <c r="I52" s="1152">
        <v>25.986736424934801</v>
      </c>
      <c r="J52" s="1081">
        <v>26.2</v>
      </c>
      <c r="K52" s="1081">
        <v>26.7</v>
      </c>
    </row>
    <row r="53" spans="1:12">
      <c r="A53" s="561" t="s">
        <v>362</v>
      </c>
      <c r="B53" s="1142">
        <v>0</v>
      </c>
      <c r="C53" s="1131"/>
      <c r="D53" s="1119">
        <v>-100</v>
      </c>
      <c r="E53" s="1082" t="s">
        <v>397</v>
      </c>
      <c r="F53" s="1082" t="s">
        <v>397</v>
      </c>
      <c r="G53" s="1076">
        <v>-0.1</v>
      </c>
      <c r="H53" s="1131"/>
      <c r="I53" s="1120" t="s">
        <v>397</v>
      </c>
      <c r="J53" s="1082">
        <v>-0.2</v>
      </c>
      <c r="K53" s="1082">
        <v>-0.3</v>
      </c>
      <c r="L53" s="122"/>
    </row>
    <row r="54" spans="1:12" ht="11.25" customHeight="1">
      <c r="A54" s="513" t="s">
        <v>374</v>
      </c>
      <c r="B54" s="1124">
        <v>27184.286737211063</v>
      </c>
      <c r="C54" s="1121"/>
      <c r="D54" s="1153">
        <v>25827.793645787413</v>
      </c>
      <c r="E54" s="1122">
        <v>26900</v>
      </c>
      <c r="F54" s="1123">
        <v>25823.570478726699</v>
      </c>
      <c r="G54" s="1143">
        <v>25087.922636579551</v>
      </c>
      <c r="H54" s="1121"/>
      <c r="I54" s="1123">
        <v>25986.736424934759</v>
      </c>
      <c r="J54" s="1125">
        <v>25871.782278996834</v>
      </c>
      <c r="K54" s="1125">
        <v>26400</v>
      </c>
    </row>
    <row r="55" spans="1:12">
      <c r="A55" s="512"/>
      <c r="B55" s="1127"/>
      <c r="C55" s="1170"/>
      <c r="D55" s="1127"/>
      <c r="E55" s="1126"/>
      <c r="F55" s="1127"/>
      <c r="G55" s="1127"/>
      <c r="H55" s="1170"/>
      <c r="I55" s="1127"/>
      <c r="J55" s="1126"/>
      <c r="K55" s="1126"/>
    </row>
    <row r="56" spans="1:12" ht="23.55" customHeight="1">
      <c r="A56" s="545" t="s">
        <v>371</v>
      </c>
      <c r="B56" s="1129">
        <v>0.121</v>
      </c>
      <c r="C56" s="1154"/>
      <c r="D56" s="1130">
        <v>3.9E-2</v>
      </c>
      <c r="E56" s="1128">
        <v>9.1999999999999998E-2</v>
      </c>
      <c r="F56" s="1130">
        <v>9.2999999999999999E-2</v>
      </c>
      <c r="G56" s="1129">
        <v>9.5000000000000001E-2</v>
      </c>
      <c r="H56" s="1154"/>
      <c r="I56" s="1130">
        <v>-8.9999999999999993E-3</v>
      </c>
      <c r="J56" s="1128">
        <v>7.0000000000000007E-2</v>
      </c>
      <c r="K56" s="1128">
        <v>9.0999999999999998E-2</v>
      </c>
    </row>
    <row r="57" spans="1:12" ht="11.25" customHeight="1"/>
    <row r="58" spans="1:12" ht="13.2" customHeight="1">
      <c r="A58" s="1337"/>
      <c r="B58" s="1337"/>
      <c r="C58" s="86"/>
      <c r="D58" s="86"/>
      <c r="E58" s="86"/>
      <c r="F58" s="86"/>
      <c r="G58" s="86"/>
      <c r="H58" s="86"/>
      <c r="I58" s="86"/>
      <c r="J58" s="86"/>
      <c r="K58" s="86"/>
    </row>
    <row r="59" spans="1:12" ht="15" customHeight="1">
      <c r="A59" s="1652" t="s">
        <v>148</v>
      </c>
      <c r="B59" s="1652" t="s">
        <v>24</v>
      </c>
      <c r="C59" s="86"/>
      <c r="D59" s="86"/>
      <c r="E59" s="86"/>
      <c r="F59" s="86"/>
      <c r="G59" s="86"/>
      <c r="H59" s="86"/>
      <c r="I59" s="86"/>
      <c r="J59" s="86"/>
      <c r="K59" s="86"/>
    </row>
    <row r="60" spans="1:12">
      <c r="A60" s="108"/>
      <c r="B60" s="541" t="s">
        <v>274</v>
      </c>
      <c r="C60" s="541"/>
      <c r="D60" s="541" t="s">
        <v>159</v>
      </c>
      <c r="E60" s="541" t="s">
        <v>152</v>
      </c>
      <c r="F60" s="541" t="s">
        <v>52</v>
      </c>
      <c r="G60" s="541" t="s">
        <v>53</v>
      </c>
      <c r="H60" s="541"/>
      <c r="I60" s="541" t="s">
        <v>54</v>
      </c>
      <c r="J60" s="541" t="s">
        <v>55</v>
      </c>
      <c r="K60" s="541" t="s">
        <v>56</v>
      </c>
    </row>
    <row r="61" spans="1:12">
      <c r="A61" s="552" t="s">
        <v>351</v>
      </c>
      <c r="B61" s="562" t="s">
        <v>25</v>
      </c>
      <c r="C61" s="565"/>
      <c r="D61" s="563" t="s">
        <v>25</v>
      </c>
      <c r="E61" s="563" t="s">
        <v>25</v>
      </c>
      <c r="F61" s="563" t="s">
        <v>25</v>
      </c>
      <c r="G61" s="563" t="s">
        <v>25</v>
      </c>
      <c r="H61" s="565"/>
      <c r="I61" s="563" t="s">
        <v>25</v>
      </c>
      <c r="J61" s="563" t="s">
        <v>25</v>
      </c>
      <c r="K61" s="563" t="s">
        <v>25</v>
      </c>
    </row>
    <row r="62" spans="1:12">
      <c r="A62" s="515" t="s">
        <v>87</v>
      </c>
      <c r="B62" s="1090">
        <v>-529.00000000000011</v>
      </c>
      <c r="C62" s="1087"/>
      <c r="D62" s="1089">
        <v>-573.99999999999909</v>
      </c>
      <c r="E62" s="1088">
        <v>-566.37514777007686</v>
      </c>
      <c r="F62" s="1088">
        <v>-579.00000000000034</v>
      </c>
      <c r="G62" s="1090">
        <v>-587</v>
      </c>
      <c r="H62" s="1087"/>
      <c r="I62" s="1089">
        <v>-638</v>
      </c>
      <c r="J62" s="1088">
        <v>-565</v>
      </c>
      <c r="K62" s="1089">
        <v>-580</v>
      </c>
    </row>
    <row r="63" spans="1:12">
      <c r="A63" s="518" t="s">
        <v>352</v>
      </c>
      <c r="B63" s="1093" t="s">
        <v>397</v>
      </c>
      <c r="C63" s="1087"/>
      <c r="D63" s="1092">
        <v>6.5187184</v>
      </c>
      <c r="E63" s="1091">
        <v>-3.6296855881250418</v>
      </c>
      <c r="F63" s="1092">
        <v>3.5033444999999999</v>
      </c>
      <c r="G63" s="1093" t="s">
        <v>397</v>
      </c>
      <c r="H63" s="1087"/>
      <c r="I63" s="1092">
        <v>10</v>
      </c>
      <c r="J63" s="1091" t="s">
        <v>397</v>
      </c>
      <c r="K63" s="1092">
        <v>47</v>
      </c>
    </row>
    <row r="64" spans="1:12">
      <c r="A64" s="521" t="s">
        <v>281</v>
      </c>
      <c r="B64" s="1097">
        <v>-529.38983300000007</v>
      </c>
      <c r="C64" s="1094"/>
      <c r="D64" s="1096">
        <v>-567.48128159999919</v>
      </c>
      <c r="E64" s="1095">
        <v>-570.00483335820184</v>
      </c>
      <c r="F64" s="1096">
        <v>-575</v>
      </c>
      <c r="G64" s="1097">
        <v>-587</v>
      </c>
      <c r="H64" s="1094"/>
      <c r="I64" s="1096">
        <v>-628</v>
      </c>
      <c r="J64" s="1095">
        <v>-565</v>
      </c>
      <c r="K64" s="1096">
        <v>-533</v>
      </c>
    </row>
    <row r="65" spans="1:11">
      <c r="A65" s="524"/>
      <c r="B65" s="1099"/>
      <c r="C65" s="1094"/>
      <c r="D65" s="1099"/>
      <c r="E65" s="1098"/>
      <c r="F65" s="1099"/>
      <c r="G65" s="1099"/>
      <c r="H65" s="1094"/>
      <c r="I65" s="1099"/>
      <c r="J65" s="1098"/>
      <c r="K65" s="1099"/>
    </row>
    <row r="66" spans="1:11">
      <c r="A66" s="515" t="s">
        <v>50</v>
      </c>
      <c r="B66" s="1090">
        <v>1027</v>
      </c>
      <c r="C66" s="1087"/>
      <c r="D66" s="1089">
        <v>1137.9999999999998</v>
      </c>
      <c r="E66" s="1088">
        <v>1132.6470195034624</v>
      </c>
      <c r="F66" s="1089">
        <v>1108</v>
      </c>
      <c r="G66" s="1090">
        <v>1065</v>
      </c>
      <c r="H66" s="1087"/>
      <c r="I66" s="1089">
        <v>1070</v>
      </c>
      <c r="J66" s="1088">
        <v>1055</v>
      </c>
      <c r="K66" s="1089">
        <v>1127</v>
      </c>
    </row>
    <row r="67" spans="1:11">
      <c r="A67" s="524"/>
      <c r="B67" s="1102"/>
      <c r="C67" s="1100"/>
      <c r="D67" s="1102"/>
      <c r="E67" s="1101"/>
      <c r="F67" s="1102"/>
      <c r="G67" s="1102"/>
      <c r="H67" s="1100"/>
      <c r="I67" s="1102"/>
      <c r="J67" s="1101"/>
      <c r="K67" s="1102"/>
    </row>
    <row r="68" spans="1:11" ht="22.8">
      <c r="A68" s="521" t="s">
        <v>353</v>
      </c>
      <c r="B68" s="1106">
        <v>0.52</v>
      </c>
      <c r="C68" s="1103"/>
      <c r="D68" s="1105">
        <v>0.5</v>
      </c>
      <c r="E68" s="1104">
        <v>0.5</v>
      </c>
      <c r="F68" s="1105">
        <v>0.52</v>
      </c>
      <c r="G68" s="1106">
        <v>0.55000000000000004</v>
      </c>
      <c r="H68" s="1103"/>
      <c r="I68" s="1105">
        <v>0.59</v>
      </c>
      <c r="J68" s="1104">
        <v>0.54</v>
      </c>
      <c r="K68" s="1105">
        <v>0.47</v>
      </c>
    </row>
    <row r="69" spans="1:11" ht="12" customHeight="1">
      <c r="A69" s="553"/>
      <c r="B69" s="1155"/>
      <c r="C69" s="1085"/>
      <c r="D69" s="1156"/>
      <c r="E69" s="1085"/>
      <c r="F69" s="1085"/>
      <c r="G69" s="1085"/>
      <c r="H69" s="1085"/>
      <c r="I69" s="1157"/>
      <c r="J69" s="1085"/>
      <c r="K69" s="1085"/>
    </row>
    <row r="70" spans="1:11">
      <c r="A70" s="552" t="s">
        <v>354</v>
      </c>
      <c r="B70" s="1084"/>
      <c r="C70" s="1085"/>
      <c r="D70" s="1144"/>
      <c r="E70" s="1086"/>
      <c r="F70" s="1086"/>
      <c r="G70" s="1086"/>
      <c r="H70" s="1085"/>
      <c r="I70" s="1145"/>
      <c r="J70" s="1086"/>
      <c r="K70" s="1086"/>
    </row>
    <row r="71" spans="1:11" ht="11.25" customHeight="1">
      <c r="A71" s="549" t="s">
        <v>390</v>
      </c>
      <c r="B71" s="1139">
        <v>-380.99999999999989</v>
      </c>
      <c r="C71" s="1094"/>
      <c r="D71" s="1146">
        <v>281.00000000000057</v>
      </c>
      <c r="E71" s="1133">
        <v>255.488328974312</v>
      </c>
      <c r="F71" s="1136">
        <v>335.99999999999983</v>
      </c>
      <c r="G71" s="1135">
        <v>291.00000000000006</v>
      </c>
      <c r="H71" s="1094"/>
      <c r="I71" s="1136">
        <v>130</v>
      </c>
      <c r="J71" s="1137">
        <v>352.00000000000011</v>
      </c>
      <c r="K71" s="1137">
        <v>462.00000000000023</v>
      </c>
    </row>
    <row r="72" spans="1:11" ht="11.25" customHeight="1">
      <c r="A72" s="550" t="s">
        <v>352</v>
      </c>
      <c r="B72" s="1109" t="s">
        <v>397</v>
      </c>
      <c r="C72" s="1158"/>
      <c r="D72" s="1134">
        <v>6.5187184</v>
      </c>
      <c r="E72" s="1107">
        <v>-3.6296855881250418</v>
      </c>
      <c r="F72" s="1108">
        <v>3.5033444999999999</v>
      </c>
      <c r="G72" s="1159" t="s">
        <v>397</v>
      </c>
      <c r="H72" s="1158"/>
      <c r="I72" s="1160">
        <v>9.5127317913079334</v>
      </c>
      <c r="J72" s="1161" t="s">
        <v>397</v>
      </c>
      <c r="K72" s="1161">
        <v>47</v>
      </c>
    </row>
    <row r="73" spans="1:11" ht="22.8">
      <c r="A73" s="551" t="s">
        <v>391</v>
      </c>
      <c r="B73" s="1110">
        <v>-381.38983299999984</v>
      </c>
      <c r="C73" s="1094"/>
      <c r="D73" s="1174">
        <v>287.51871840000058</v>
      </c>
      <c r="E73" s="1167">
        <v>251</v>
      </c>
      <c r="F73" s="1096">
        <v>339.5033444999998</v>
      </c>
      <c r="G73" s="1097">
        <v>291.49137400000006</v>
      </c>
      <c r="H73" s="1094"/>
      <c r="I73" s="1096">
        <v>139.51273179130794</v>
      </c>
      <c r="J73" s="1095">
        <v>351.82778400000012</v>
      </c>
      <c r="K73" s="1095">
        <v>509</v>
      </c>
    </row>
    <row r="74" spans="1:11" ht="11.25" customHeight="1">
      <c r="A74" s="553"/>
      <c r="B74" s="1140"/>
      <c r="C74" s="1083"/>
      <c r="D74" s="1147"/>
      <c r="E74" s="1111"/>
      <c r="F74" s="1083"/>
      <c r="G74" s="1083"/>
      <c r="H74" s="1083"/>
      <c r="I74" s="1148"/>
      <c r="J74" s="1112"/>
      <c r="K74" s="1112"/>
    </row>
    <row r="75" spans="1:11" ht="22.8">
      <c r="A75" s="552" t="s">
        <v>357</v>
      </c>
      <c r="B75" s="1141"/>
      <c r="C75" s="1083"/>
      <c r="D75" s="1149"/>
      <c r="E75" s="1113"/>
      <c r="F75" s="1114"/>
      <c r="G75" s="1114"/>
      <c r="H75" s="1083"/>
      <c r="I75" s="1150"/>
      <c r="J75" s="1115"/>
      <c r="K75" s="1115"/>
    </row>
    <row r="76" spans="1:11" ht="11.25" customHeight="1">
      <c r="A76" s="554" t="s">
        <v>386</v>
      </c>
      <c r="B76" s="1166">
        <v>-290.99999999999977</v>
      </c>
      <c r="C76" s="1163"/>
      <c r="D76" s="1165">
        <v>204.0000000000008</v>
      </c>
      <c r="E76" s="1164">
        <v>190</v>
      </c>
      <c r="F76" s="1165">
        <v>235.9999999999998</v>
      </c>
      <c r="G76" s="1166">
        <v>206.00000000000006</v>
      </c>
      <c r="H76" s="1163"/>
      <c r="I76" s="1165">
        <v>63</v>
      </c>
      <c r="J76" s="1164">
        <v>256</v>
      </c>
      <c r="K76" s="1164">
        <v>326</v>
      </c>
    </row>
    <row r="77" spans="1:11" ht="11.25" customHeight="1">
      <c r="A77" s="561" t="s">
        <v>358</v>
      </c>
      <c r="B77" s="1169">
        <v>0</v>
      </c>
      <c r="C77" s="1163"/>
      <c r="D77" s="1177">
        <v>6.4686129832000177</v>
      </c>
      <c r="E77" s="1168">
        <v>-3</v>
      </c>
      <c r="F77" s="1176">
        <v>3.424770585999994</v>
      </c>
      <c r="G77" s="1169">
        <v>0</v>
      </c>
      <c r="H77" s="1163"/>
      <c r="I77" s="1177">
        <v>7</v>
      </c>
      <c r="J77" s="1168">
        <v>1</v>
      </c>
      <c r="K77" s="1168">
        <v>34</v>
      </c>
    </row>
    <row r="78" spans="1:11" ht="36" customHeight="1">
      <c r="A78" s="551" t="s">
        <v>392</v>
      </c>
      <c r="B78" s="1173">
        <v>-291.30353781999975</v>
      </c>
      <c r="C78" s="1170"/>
      <c r="D78" s="1172">
        <v>210.46861298320081</v>
      </c>
      <c r="E78" s="1171">
        <v>187</v>
      </c>
      <c r="F78" s="1172">
        <v>239.4247705859998</v>
      </c>
      <c r="G78" s="1173">
        <v>206.49137400000006</v>
      </c>
      <c r="H78" s="1170"/>
      <c r="I78" s="1172">
        <v>70.095225730950901</v>
      </c>
      <c r="J78" s="1171">
        <v>257.47241786617479</v>
      </c>
      <c r="K78" s="1171">
        <v>360</v>
      </c>
    </row>
    <row r="79" spans="1:11" ht="11.25" customHeight="1">
      <c r="A79" s="514"/>
      <c r="B79" s="1170"/>
      <c r="C79" s="1170"/>
      <c r="D79" s="1170"/>
      <c r="E79" s="1116"/>
      <c r="F79" s="1170"/>
      <c r="G79" s="1170"/>
      <c r="H79" s="1170"/>
      <c r="I79" s="1170"/>
      <c r="J79" s="1116"/>
      <c r="K79" s="1116"/>
    </row>
    <row r="80" spans="1:11">
      <c r="A80" s="535" t="s">
        <v>368</v>
      </c>
      <c r="B80" s="1162" t="s">
        <v>263</v>
      </c>
      <c r="C80" s="1138"/>
      <c r="D80" s="1162" t="s">
        <v>263</v>
      </c>
      <c r="E80" s="1132" t="s">
        <v>263</v>
      </c>
      <c r="F80" s="1132" t="s">
        <v>263</v>
      </c>
      <c r="G80" s="1132" t="s">
        <v>263</v>
      </c>
      <c r="H80" s="1138"/>
      <c r="I80" s="1132" t="s">
        <v>263</v>
      </c>
      <c r="J80" s="1132" t="s">
        <v>263</v>
      </c>
      <c r="K80" s="1132" t="s">
        <v>263</v>
      </c>
    </row>
    <row r="81" spans="1:11">
      <c r="A81" s="554" t="s">
        <v>373</v>
      </c>
      <c r="B81" s="1118">
        <v>5800</v>
      </c>
      <c r="C81" s="1117"/>
      <c r="D81" s="1151">
        <v>6000</v>
      </c>
      <c r="E81" s="1151">
        <v>6400</v>
      </c>
      <c r="F81" s="1151">
        <v>6300</v>
      </c>
      <c r="G81" s="1118">
        <v>6400</v>
      </c>
      <c r="H81" s="1117"/>
      <c r="I81" s="1152">
        <v>6.4</v>
      </c>
      <c r="J81" s="1152">
        <v>6.3</v>
      </c>
      <c r="K81" s="1152">
        <v>6</v>
      </c>
    </row>
    <row r="82" spans="1:11">
      <c r="A82" s="561" t="s">
        <v>362</v>
      </c>
      <c r="B82" s="1142">
        <v>-700</v>
      </c>
      <c r="C82" s="1131"/>
      <c r="D82" s="1119">
        <v>-900</v>
      </c>
      <c r="E82" s="1119">
        <v>-1100</v>
      </c>
      <c r="F82" s="1119">
        <v>-1000</v>
      </c>
      <c r="G82" s="1142">
        <v>-1000</v>
      </c>
      <c r="H82" s="1131"/>
      <c r="I82" s="1120">
        <v>-1.1000000000000001</v>
      </c>
      <c r="J82" s="1120">
        <v>-1.1000000000000001</v>
      </c>
      <c r="K82" s="1120">
        <v>-1.1000000000000001</v>
      </c>
    </row>
    <row r="83" spans="1:11" ht="11.25" customHeight="1">
      <c r="A83" s="513" t="s">
        <v>374</v>
      </c>
      <c r="B83" s="1124">
        <v>5147.7971580542098</v>
      </c>
      <c r="C83" s="1121"/>
      <c r="D83" s="1153">
        <v>5127.9038617799533</v>
      </c>
      <c r="E83" s="1122">
        <v>5343.1434986331305</v>
      </c>
      <c r="F83" s="1123">
        <v>5291.6276010377842</v>
      </c>
      <c r="G83" s="1143">
        <v>5364.1960078036745</v>
      </c>
      <c r="H83" s="1121"/>
      <c r="I83" s="1123">
        <v>5303.0449166978769</v>
      </c>
      <c r="J83" s="1125">
        <v>5157.4307458371077</v>
      </c>
      <c r="K83" s="1125">
        <v>5000</v>
      </c>
    </row>
    <row r="84" spans="1:11">
      <c r="A84" s="512"/>
      <c r="B84" s="1127"/>
      <c r="C84" s="1170"/>
      <c r="D84" s="1127"/>
      <c r="E84" s="1126"/>
      <c r="F84" s="1127"/>
      <c r="G84" s="1127"/>
      <c r="H84" s="1170"/>
      <c r="I84" s="1127"/>
      <c r="J84" s="1126"/>
      <c r="K84" s="1126"/>
    </row>
    <row r="85" spans="1:11" ht="22.8">
      <c r="A85" s="545" t="s">
        <v>371</v>
      </c>
      <c r="B85" s="1129">
        <v>-0.22600000000000001</v>
      </c>
      <c r="C85" s="1154"/>
      <c r="D85" s="1130">
        <v>0.16300000000000001</v>
      </c>
      <c r="E85" s="1128">
        <v>0.14000000000000001</v>
      </c>
      <c r="F85" s="1130">
        <v>0.18</v>
      </c>
      <c r="G85" s="1129">
        <v>0.154</v>
      </c>
      <c r="H85" s="1154"/>
      <c r="I85" s="1130">
        <v>5.3999999999999999E-2</v>
      </c>
      <c r="J85" s="1128">
        <v>0.19900000000000001</v>
      </c>
      <c r="K85" s="1128">
        <v>0.28899999999999998</v>
      </c>
    </row>
    <row r="86" spans="1:11" ht="12.75" customHeight="1"/>
    <row r="87" spans="1:11" ht="11.25" customHeight="1"/>
    <row r="88" spans="1:11" ht="21" customHeight="1">
      <c r="E88" s="710"/>
    </row>
    <row r="89" spans="1:11" ht="11.25" customHeight="1"/>
    <row r="90" spans="1:11" ht="11.25" customHeight="1"/>
    <row r="91" spans="1:11" ht="11.25" customHeight="1"/>
    <row r="92" spans="1:11" ht="10.5" customHeight="1"/>
  </sheetData>
  <mergeCells count="2">
    <mergeCell ref="A59:B59"/>
    <mergeCell ref="A30:D30"/>
  </mergeCells>
  <pageMargins left="0.74803149606299202" right="0.74803149606299202" top="0.98425196850393704" bottom="0.98425196850393704" header="0.511811023622047" footer="0.511811023622047"/>
  <pageSetup paperSize="9" fitToHeight="3" orientation="landscape" horizontalDpi="300" verticalDpi="300" r:id="rId1"/>
  <rowBreaks count="2" manualBreakCount="2">
    <brk id="28" max="10" man="1"/>
    <brk id="57" max="1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L11"/>
  <sheetViews>
    <sheetView showGridLines="0" view="pageBreakPreview" zoomScale="85" zoomScaleNormal="100" zoomScaleSheetLayoutView="85" workbookViewId="0">
      <selection activeCell="B26" sqref="B26"/>
    </sheetView>
  </sheetViews>
  <sheetFormatPr defaultColWidth="9" defaultRowHeight="13.2"/>
  <cols>
    <col min="1" max="1" width="29.77734375" style="82" customWidth="1"/>
    <col min="2" max="2" width="7.21875" style="82" customWidth="1"/>
    <col min="3" max="3" width="2.21875" style="119" customWidth="1"/>
    <col min="4" max="6" width="7.21875" style="123" customWidth="1"/>
    <col min="7" max="7" width="7.21875" style="82" customWidth="1"/>
    <col min="8" max="8" width="2.21875" style="119" customWidth="1"/>
    <col min="9" max="9" width="7.21875" style="123" customWidth="1"/>
    <col min="10" max="11" width="7.21875" style="82" customWidth="1"/>
    <col min="12" max="12" width="2.77734375" style="82" customWidth="1"/>
    <col min="13" max="16384" width="9" style="82"/>
  </cols>
  <sheetData>
    <row r="1" spans="1:12" ht="18.75" customHeight="1">
      <c r="A1" s="694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" customHeight="1">
      <c r="A2" s="108"/>
      <c r="B2" s="541" t="s">
        <v>274</v>
      </c>
      <c r="C2" s="541"/>
      <c r="D2" s="541" t="s">
        <v>159</v>
      </c>
      <c r="E2" s="541" t="s">
        <v>152</v>
      </c>
      <c r="F2" s="541" t="s">
        <v>52</v>
      </c>
      <c r="G2" s="541" t="s">
        <v>53</v>
      </c>
      <c r="H2" s="541"/>
      <c r="I2" s="541" t="s">
        <v>54</v>
      </c>
      <c r="J2" s="541" t="s">
        <v>55</v>
      </c>
      <c r="K2" s="541" t="s">
        <v>56</v>
      </c>
      <c r="L2" s="88"/>
    </row>
    <row r="3" spans="1:12" ht="11.25" customHeight="1">
      <c r="A3" s="552" t="s">
        <v>354</v>
      </c>
      <c r="B3" s="562" t="s">
        <v>25</v>
      </c>
      <c r="C3" s="565"/>
      <c r="D3" s="563" t="s">
        <v>25</v>
      </c>
      <c r="E3" s="563" t="s">
        <v>25</v>
      </c>
      <c r="F3" s="563" t="s">
        <v>25</v>
      </c>
      <c r="G3" s="563" t="s">
        <v>25</v>
      </c>
      <c r="H3" s="565"/>
      <c r="I3" s="563" t="s">
        <v>25</v>
      </c>
      <c r="J3" s="563" t="s">
        <v>25</v>
      </c>
      <c r="K3" s="563" t="s">
        <v>25</v>
      </c>
      <c r="L3" s="151"/>
    </row>
    <row r="4" spans="1:12" ht="11.25" customHeight="1">
      <c r="A4" s="549" t="s">
        <v>340</v>
      </c>
      <c r="B4" s="1178">
        <v>-103.99999999999683</v>
      </c>
      <c r="C4" s="1179"/>
      <c r="D4" s="1180">
        <v>-190.0000000000023</v>
      </c>
      <c r="E4" s="1181">
        <v>-204.00000083999561</v>
      </c>
      <c r="F4" s="1181">
        <v>-168.99999999999585</v>
      </c>
      <c r="G4" s="1182">
        <v>-220</v>
      </c>
      <c r="H4" s="1179"/>
      <c r="I4" s="1183">
        <v>-230.99999999999639</v>
      </c>
      <c r="J4" s="1184">
        <v>-129.00000000000216</v>
      </c>
      <c r="K4" s="1184">
        <v>-57.999999999986528</v>
      </c>
      <c r="L4" s="114"/>
    </row>
    <row r="5" spans="1:12" ht="11.25" customHeight="1">
      <c r="A5" s="550" t="s">
        <v>352</v>
      </c>
      <c r="B5" s="1169">
        <v>4.5813060600000002</v>
      </c>
      <c r="C5" s="1185"/>
      <c r="D5" s="1177">
        <v>22.891630682190598</v>
      </c>
      <c r="E5" s="1186">
        <v>88</v>
      </c>
      <c r="F5" s="1187">
        <v>1.4443003899999998</v>
      </c>
      <c r="G5" s="1175">
        <v>38.649387590000003</v>
      </c>
      <c r="H5" s="1185"/>
      <c r="I5" s="1176">
        <v>12.017136830000002</v>
      </c>
      <c r="J5" s="1188">
        <v>18.953604072999997</v>
      </c>
      <c r="K5" s="1188">
        <v>31.385367859999995</v>
      </c>
      <c r="L5" s="114"/>
    </row>
    <row r="6" spans="1:12" ht="22.8">
      <c r="A6" s="551" t="s">
        <v>375</v>
      </c>
      <c r="B6" s="1110">
        <v>-99.4186939399968</v>
      </c>
      <c r="C6" s="1189"/>
      <c r="D6" s="1174">
        <v>-167.10836931781171</v>
      </c>
      <c r="E6" s="1167">
        <v>-116</v>
      </c>
      <c r="F6" s="1190">
        <v>-167.55569960999586</v>
      </c>
      <c r="G6" s="1173">
        <v>-181.35061241</v>
      </c>
      <c r="H6" s="1189"/>
      <c r="I6" s="1172">
        <v>-218.98286316999636</v>
      </c>
      <c r="J6" s="1171">
        <v>-110.04639592700217</v>
      </c>
      <c r="K6" s="1171">
        <v>-26.614632139986529</v>
      </c>
      <c r="L6" s="116"/>
    </row>
    <row r="7" spans="1:12" ht="11.25" customHeight="1">
      <c r="A7" s="553"/>
      <c r="B7" s="1191"/>
      <c r="C7" s="1192"/>
      <c r="D7" s="1193"/>
      <c r="E7" s="1194"/>
      <c r="F7" s="1192"/>
      <c r="G7" s="1192"/>
      <c r="H7" s="1192"/>
      <c r="I7" s="1195"/>
      <c r="J7" s="1196"/>
      <c r="K7" s="1196"/>
      <c r="L7" s="117"/>
    </row>
    <row r="8" spans="1:12" ht="22.8">
      <c r="A8" s="552" t="s">
        <v>357</v>
      </c>
      <c r="B8" s="1197"/>
      <c r="C8" s="1192"/>
      <c r="D8" s="1198"/>
      <c r="E8" s="1199"/>
      <c r="F8" s="1200"/>
      <c r="G8" s="1200"/>
      <c r="H8" s="1192"/>
      <c r="I8" s="1201"/>
      <c r="J8" s="1202"/>
      <c r="K8" s="1202"/>
      <c r="L8" s="117"/>
    </row>
    <row r="9" spans="1:12" ht="11.25" customHeight="1">
      <c r="A9" s="554" t="s">
        <v>341</v>
      </c>
      <c r="B9" s="1166">
        <v>-98.9999999999972</v>
      </c>
      <c r="C9" s="1163"/>
      <c r="D9" s="1165">
        <v>-154.00000000000421</v>
      </c>
      <c r="E9" s="1164">
        <v>-184.00000123999689</v>
      </c>
      <c r="F9" s="1165">
        <v>-125.99999999999599</v>
      </c>
      <c r="G9" s="1166">
        <v>-171.99999999999974</v>
      </c>
      <c r="H9" s="1163"/>
      <c r="I9" s="1165">
        <v>-234</v>
      </c>
      <c r="J9" s="1164">
        <v>-147</v>
      </c>
      <c r="K9" s="1164">
        <v>-120</v>
      </c>
      <c r="L9" s="22"/>
    </row>
    <row r="10" spans="1:12">
      <c r="A10" s="561" t="s">
        <v>358</v>
      </c>
      <c r="B10" s="1169">
        <v>-4.0753096063599941</v>
      </c>
      <c r="C10" s="1163"/>
      <c r="D10" s="1177">
        <v>15.082456572222668</v>
      </c>
      <c r="E10" s="1168">
        <v>66</v>
      </c>
      <c r="F10" s="1177">
        <v>2</v>
      </c>
      <c r="G10" s="1169">
        <v>28</v>
      </c>
      <c r="H10" s="1163"/>
      <c r="I10" s="1177">
        <v>16</v>
      </c>
      <c r="J10" s="1168">
        <v>11</v>
      </c>
      <c r="K10" s="1168">
        <v>24</v>
      </c>
      <c r="L10" s="80"/>
    </row>
    <row r="11" spans="1:12" ht="22.8">
      <c r="A11" s="567" t="s">
        <v>376</v>
      </c>
      <c r="B11" s="1173">
        <v>-103.07530960635719</v>
      </c>
      <c r="C11" s="1170"/>
      <c r="D11" s="1172">
        <v>-138.91754342778154</v>
      </c>
      <c r="E11" s="1171">
        <v>-118</v>
      </c>
      <c r="F11" s="1172">
        <v>-123.693692871428</v>
      </c>
      <c r="G11" s="1173">
        <v>-143.85061240999974</v>
      </c>
      <c r="H11" s="1170"/>
      <c r="I11" s="1172">
        <v>-218</v>
      </c>
      <c r="J11" s="1171">
        <v>-136</v>
      </c>
      <c r="K11" s="1171">
        <v>-96</v>
      </c>
      <c r="L11" s="94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"/>
  <sheetViews>
    <sheetView showGridLines="0" view="pageBreakPreview" zoomScale="85" zoomScaleNormal="100" zoomScaleSheetLayoutView="85" workbookViewId="0">
      <selection activeCell="B9" sqref="B9"/>
    </sheetView>
  </sheetViews>
  <sheetFormatPr defaultColWidth="9" defaultRowHeight="13.2"/>
  <cols>
    <col min="1" max="1" width="9.5546875" style="82" customWidth="1"/>
    <col min="2" max="2" width="61.88671875" style="82" customWidth="1"/>
    <col min="3" max="3" width="12.44140625" style="119" customWidth="1"/>
    <col min="4" max="5" width="12.44140625" style="123" customWidth="1"/>
    <col min="6" max="6" width="7.21875" style="123" customWidth="1"/>
    <col min="7" max="7" width="7.21875" style="82" customWidth="1"/>
    <col min="8" max="8" width="2.21875" style="119" customWidth="1"/>
    <col min="9" max="9" width="7.21875" style="123" customWidth="1"/>
    <col min="10" max="11" width="7.21875" style="82" customWidth="1"/>
    <col min="12" max="12" width="2.77734375" style="82" customWidth="1"/>
    <col min="13" max="16384" width="9" style="82"/>
  </cols>
  <sheetData>
    <row r="2" spans="1:12" ht="18.75" customHeight="1">
      <c r="B2" s="141" t="s">
        <v>377</v>
      </c>
      <c r="C2" s="142" t="s">
        <v>378</v>
      </c>
      <c r="D2" s="142" t="s">
        <v>378</v>
      </c>
      <c r="E2" s="142" t="s">
        <v>378</v>
      </c>
      <c r="F2" s="86"/>
      <c r="G2" s="86"/>
      <c r="H2" s="86"/>
      <c r="I2" s="86"/>
      <c r="J2" s="86"/>
      <c r="K2" s="86"/>
      <c r="L2" s="86"/>
    </row>
    <row r="3" spans="1:12" ht="12" customHeight="1">
      <c r="A3" s="108"/>
      <c r="B3" s="143"/>
      <c r="C3" s="142" t="s">
        <v>241</v>
      </c>
      <c r="D3" s="142" t="s">
        <v>162</v>
      </c>
      <c r="E3" s="142" t="s">
        <v>242</v>
      </c>
      <c r="F3" s="1083"/>
      <c r="G3" s="1083"/>
      <c r="H3" s="1083"/>
      <c r="I3" s="1083"/>
      <c r="J3" s="1083"/>
      <c r="K3" s="1083"/>
      <c r="L3" s="1083"/>
    </row>
    <row r="4" spans="1:12" ht="11.25" customHeight="1">
      <c r="A4" s="552"/>
      <c r="B4" s="144"/>
      <c r="C4" s="145" t="s">
        <v>25</v>
      </c>
      <c r="D4" s="145" t="s">
        <v>25</v>
      </c>
      <c r="E4" s="145" t="s">
        <v>25</v>
      </c>
      <c r="F4" s="1085"/>
      <c r="G4" s="1086"/>
      <c r="H4" s="1085"/>
      <c r="I4" s="1086"/>
      <c r="J4" s="1086"/>
      <c r="K4" s="1086"/>
      <c r="L4" s="1085"/>
    </row>
    <row r="5" spans="1:12">
      <c r="A5" s="549"/>
      <c r="B5" s="146" t="s">
        <v>379</v>
      </c>
      <c r="C5" s="593">
        <v>68369</v>
      </c>
      <c r="D5" s="640">
        <v>64429</v>
      </c>
      <c r="E5" s="660">
        <v>64661</v>
      </c>
      <c r="F5" s="1615"/>
      <c r="G5" s="1182"/>
      <c r="H5" s="1179"/>
      <c r="I5" s="1183"/>
      <c r="J5" s="1184"/>
      <c r="K5" s="1184"/>
      <c r="L5" s="1185"/>
    </row>
    <row r="6" spans="1:12">
      <c r="A6" s="550"/>
      <c r="B6" s="143" t="s">
        <v>380</v>
      </c>
      <c r="C6" s="1232">
        <v>-10871</v>
      </c>
      <c r="D6" s="781">
        <v>-10871</v>
      </c>
      <c r="E6" s="781">
        <v>-11119</v>
      </c>
      <c r="F6" s="1185"/>
      <c r="G6" s="1175"/>
      <c r="H6" s="1185"/>
      <c r="I6" s="1176"/>
      <c r="J6" s="1188"/>
      <c r="K6" s="1188"/>
      <c r="L6" s="1185"/>
    </row>
    <row r="7" spans="1:12">
      <c r="A7" s="551"/>
      <c r="B7" s="147" t="s">
        <v>381</v>
      </c>
      <c r="C7" s="1203">
        <v>-8209</v>
      </c>
      <c r="D7" s="641">
        <v>-8119</v>
      </c>
      <c r="E7" s="641">
        <v>-7921</v>
      </c>
      <c r="F7" s="1189"/>
      <c r="G7" s="1173"/>
      <c r="H7" s="1189"/>
      <c r="I7" s="1172"/>
      <c r="J7" s="1171"/>
      <c r="K7" s="1171"/>
      <c r="L7" s="1189"/>
    </row>
    <row r="8" spans="1:12">
      <c r="A8" s="553"/>
      <c r="B8" s="148" t="s">
        <v>382</v>
      </c>
      <c r="C8" s="1205">
        <v>49289</v>
      </c>
      <c r="D8" s="782">
        <v>45439</v>
      </c>
      <c r="E8" s="643">
        <v>45621</v>
      </c>
      <c r="F8" s="1192"/>
      <c r="G8" s="1192"/>
      <c r="H8" s="1192"/>
      <c r="I8" s="1195"/>
      <c r="J8" s="1196"/>
      <c r="K8" s="1196"/>
      <c r="L8" s="1192"/>
    </row>
    <row r="9" spans="1:12">
      <c r="A9" s="552"/>
      <c r="B9" s="143"/>
      <c r="C9" s="142"/>
      <c r="D9" s="149"/>
      <c r="E9" s="149"/>
      <c r="F9" s="1192"/>
      <c r="G9" s="1200"/>
      <c r="H9" s="1192"/>
      <c r="I9" s="1201"/>
      <c r="J9" s="1202"/>
      <c r="K9" s="1202"/>
      <c r="L9" s="1192"/>
    </row>
    <row r="10" spans="1:12">
      <c r="A10" s="554"/>
      <c r="B10" s="144"/>
      <c r="C10" s="145" t="s">
        <v>401</v>
      </c>
      <c r="D10" s="145" t="s">
        <v>394</v>
      </c>
      <c r="E10" s="150" t="s">
        <v>394</v>
      </c>
      <c r="F10" s="1163"/>
      <c r="G10" s="1166"/>
      <c r="H10" s="1163"/>
      <c r="I10" s="1165"/>
      <c r="J10" s="1164"/>
      <c r="K10" s="1164"/>
      <c r="L10" s="1163"/>
    </row>
    <row r="11" spans="1:12">
      <c r="A11" s="561"/>
      <c r="B11" s="146" t="s">
        <v>383</v>
      </c>
      <c r="C11" s="593">
        <v>17332</v>
      </c>
      <c r="D11" s="640">
        <v>17322</v>
      </c>
      <c r="E11" s="660">
        <v>17139</v>
      </c>
      <c r="F11" s="1163"/>
      <c r="G11" s="1169"/>
      <c r="H11" s="1163"/>
      <c r="I11" s="1177"/>
      <c r="J11" s="1168"/>
      <c r="K11" s="1168"/>
      <c r="L11" s="1022"/>
    </row>
    <row r="12" spans="1:12">
      <c r="A12" s="567"/>
      <c r="B12" s="143"/>
      <c r="C12" s="190"/>
      <c r="D12" s="190"/>
      <c r="E12" s="160"/>
      <c r="F12" s="1170"/>
      <c r="G12" s="1173"/>
      <c r="H12" s="1170"/>
      <c r="I12" s="1172"/>
      <c r="J12" s="1171"/>
      <c r="K12" s="1171"/>
      <c r="L12" s="1170"/>
    </row>
    <row r="13" spans="1:12">
      <c r="B13" s="147"/>
      <c r="C13" s="145" t="s">
        <v>402</v>
      </c>
      <c r="D13" s="145" t="s">
        <v>395</v>
      </c>
      <c r="E13" s="150" t="s">
        <v>395</v>
      </c>
      <c r="F13" s="119"/>
    </row>
    <row r="14" spans="1:12">
      <c r="B14" s="783" t="s">
        <v>384</v>
      </c>
      <c r="C14" s="1336">
        <v>284</v>
      </c>
      <c r="D14" s="784">
        <v>262</v>
      </c>
      <c r="E14" s="175">
        <v>266</v>
      </c>
      <c r="F14" s="119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AB220"/>
  <sheetViews>
    <sheetView showGridLines="0" topLeftCell="A79" workbookViewId="0"/>
  </sheetViews>
  <sheetFormatPr defaultColWidth="9" defaultRowHeight="12" customHeight="1"/>
  <cols>
    <col min="1" max="1" width="9.21875" style="43" customWidth="1"/>
    <col min="2" max="2" width="49.77734375" style="43" bestFit="1" customWidth="1"/>
    <col min="3" max="3" width="14.77734375" style="198" bestFit="1" customWidth="1"/>
    <col min="4" max="4" width="14.77734375" style="74" bestFit="1" customWidth="1"/>
    <col min="5" max="5" width="14.77734375" style="74" customWidth="1"/>
    <col min="6" max="6" width="8" style="191" customWidth="1"/>
    <col min="7" max="7" width="3.6640625" style="43" customWidth="1"/>
    <col min="8" max="9" width="7.21875" style="43" customWidth="1"/>
    <col min="10" max="11" width="8.21875" style="43" customWidth="1"/>
    <col min="12" max="12" width="6.77734375" style="43" customWidth="1"/>
    <col min="13" max="13" width="8" style="43" customWidth="1"/>
    <col min="14" max="14" width="10" style="43" customWidth="1"/>
    <col min="15" max="15" width="10.77734375" style="43" customWidth="1"/>
    <col min="16" max="17" width="8" style="43" customWidth="1"/>
    <col min="18" max="18" width="24.77734375" style="43" customWidth="1"/>
    <col min="19" max="21" width="8" style="43" customWidth="1"/>
    <col min="22" max="22" width="1.21875" style="43" customWidth="1"/>
    <col min="23" max="72" width="8" style="43" customWidth="1"/>
    <col min="73" max="16384" width="9" style="43"/>
  </cols>
  <sheetData>
    <row r="1" spans="1:17" ht="12.75" customHeight="1">
      <c r="A1" s="18"/>
      <c r="B1" s="18"/>
      <c r="C1" s="205"/>
      <c r="D1" s="206"/>
      <c r="E1" s="206"/>
      <c r="F1" s="19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3.5" customHeight="1">
      <c r="B2" s="1622" t="s">
        <v>73</v>
      </c>
      <c r="C2" s="696" t="s">
        <v>158</v>
      </c>
      <c r="D2" s="696" t="s">
        <v>158</v>
      </c>
      <c r="E2" s="199"/>
      <c r="F2" s="19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" customHeight="1">
      <c r="B3" s="1622" t="s">
        <v>24</v>
      </c>
      <c r="C3" s="388" t="s">
        <v>156</v>
      </c>
      <c r="D3" s="388" t="s">
        <v>157</v>
      </c>
      <c r="E3" s="388"/>
      <c r="F3" s="19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3.2" customHeight="1">
      <c r="B4" s="389" t="s">
        <v>164</v>
      </c>
      <c r="C4" s="715" t="s">
        <v>2</v>
      </c>
      <c r="D4" s="715" t="s">
        <v>2</v>
      </c>
      <c r="E4" s="390" t="s">
        <v>3</v>
      </c>
      <c r="F4" s="19"/>
      <c r="G4" s="46"/>
      <c r="H4" s="47" t="s">
        <v>22</v>
      </c>
      <c r="I4" s="46"/>
      <c r="J4" s="47" t="s">
        <v>15</v>
      </c>
      <c r="K4" s="46"/>
      <c r="L4" s="46"/>
      <c r="M4" s="47" t="s">
        <v>58</v>
      </c>
      <c r="N4" s="46"/>
      <c r="O4" s="47"/>
      <c r="P4" s="47" t="s">
        <v>43</v>
      </c>
      <c r="Q4" s="46"/>
    </row>
    <row r="5" spans="1:17" ht="12" customHeight="1">
      <c r="B5" s="391" t="s">
        <v>179</v>
      </c>
      <c r="C5" s="487">
        <v>3940.999999999995</v>
      </c>
      <c r="D5" s="488">
        <v>3815</v>
      </c>
      <c r="E5" s="328">
        <v>3.3027522935779818</v>
      </c>
      <c r="F5" s="19"/>
      <c r="G5" s="46"/>
      <c r="H5" s="32">
        <f>IFERROR(ROUND(IF(C5&gt;0,100*(ROUND(C5,0)-ROUND(D5,0))/ROUND(D5,0),-100*(ROUND(C5,0)-ROUND(D5,0))/ROUND(D5,0)),0)-ROUND(E5,0),0)</f>
        <v>0</v>
      </c>
      <c r="I5" s="46"/>
      <c r="J5" s="47" t="e">
        <f>CQtr&amp;" YTD"</f>
        <v>#REF!</v>
      </c>
      <c r="K5" s="47" t="e">
        <f>PPPPQtr&amp;" YTD"</f>
        <v>#REF!</v>
      </c>
      <c r="L5" s="46"/>
      <c r="M5" s="46"/>
      <c r="N5" s="46"/>
      <c r="O5" s="47"/>
      <c r="P5" s="47" t="e">
        <f>CQtr&amp;" YTD"</f>
        <v>#REF!</v>
      </c>
      <c r="Q5" s="47" t="e">
        <f>PPPPQtr&amp;" YTD"</f>
        <v>#REF!</v>
      </c>
    </row>
    <row r="6" spans="1:17" ht="12" customHeight="1">
      <c r="B6" s="402" t="s">
        <v>203</v>
      </c>
      <c r="C6" s="400">
        <v>4198.9999999999991</v>
      </c>
      <c r="D6" s="489">
        <v>4450</v>
      </c>
      <c r="E6" s="331">
        <v>-5.6404494382022472</v>
      </c>
      <c r="F6" s="19"/>
      <c r="G6" s="46"/>
      <c r="H6" s="32">
        <f t="shared" ref="H6:H8" si="0">IFERROR(ROUND(IF(C6&gt;0,100*(ROUND(C6,0)-ROUND(D6,0))/ROUND(D6,0),-100*(ROUND(C6,0)-ROUND(D6,0))/ROUND(D6,0)),0)-ROUND(E6,0),0)</f>
        <v>0</v>
      </c>
      <c r="I6" s="46"/>
      <c r="J6" s="47"/>
      <c r="K6" s="47"/>
      <c r="L6" s="46"/>
      <c r="M6" s="46"/>
      <c r="N6" s="46"/>
      <c r="O6" s="46"/>
      <c r="P6" s="46"/>
      <c r="Q6" s="46"/>
    </row>
    <row r="7" spans="1:17" ht="13.5" customHeight="1">
      <c r="B7" s="392" t="s">
        <v>180</v>
      </c>
      <c r="C7" s="393">
        <v>6535</v>
      </c>
      <c r="D7" s="546">
        <v>5761</v>
      </c>
      <c r="E7" s="333">
        <v>13.435167505641381</v>
      </c>
      <c r="F7" s="19"/>
      <c r="G7" s="46"/>
      <c r="H7" s="32">
        <f t="shared" si="0"/>
        <v>0</v>
      </c>
      <c r="I7" s="46"/>
      <c r="J7" s="46"/>
      <c r="K7" s="46"/>
      <c r="L7" s="46"/>
      <c r="M7" s="46"/>
      <c r="N7" s="46"/>
      <c r="O7" s="46"/>
      <c r="P7" s="46"/>
      <c r="Q7" s="46"/>
    </row>
    <row r="8" spans="1:17" ht="12" customHeight="1">
      <c r="B8" s="395" t="s">
        <v>101</v>
      </c>
      <c r="C8" s="396">
        <v>14674.999999999987</v>
      </c>
      <c r="D8" s="397">
        <v>14026</v>
      </c>
      <c r="E8" s="334">
        <v>4.6271210608869247</v>
      </c>
      <c r="F8" s="19"/>
      <c r="G8" s="46"/>
      <c r="H8" s="32">
        <f t="shared" si="0"/>
        <v>0</v>
      </c>
      <c r="I8" s="46"/>
      <c r="J8" s="32">
        <f>ROUND(C5,0)+ROUND(C6,0)+ROUND(C7,0)-ROUND(C8,0)</f>
        <v>0</v>
      </c>
      <c r="K8" s="32">
        <f>ROUND(D5,0)+ROUND(D6,0)+ROUND(D7,0)-ROUND(D8,0)</f>
        <v>0</v>
      </c>
      <c r="L8" s="46"/>
      <c r="M8" s="32">
        <f t="shared" ref="M8:N10" si="1">ROUND(C62,0)+ROUND(C102,0)-ROUND(C8,0)</f>
        <v>0</v>
      </c>
      <c r="N8" s="32">
        <f t="shared" si="1"/>
        <v>0</v>
      </c>
      <c r="O8" s="46"/>
      <c r="P8" s="32">
        <f>C8-'CYYTD performance measures excl'!E10</f>
        <v>0</v>
      </c>
      <c r="Q8" s="32">
        <f>D8-'PYYTD performance measures'!E10</f>
        <v>0</v>
      </c>
    </row>
    <row r="9" spans="1:17" ht="12" customHeight="1">
      <c r="B9" s="392" t="s">
        <v>171</v>
      </c>
      <c r="C9" s="393">
        <v>-1173</v>
      </c>
      <c r="D9" s="546">
        <v>-658</v>
      </c>
      <c r="E9" s="333">
        <v>-78.267477203647417</v>
      </c>
      <c r="F9" s="19"/>
      <c r="G9" s="46"/>
      <c r="H9" s="32">
        <f t="shared" ref="H9:H17" si="2">IFERROR(ROUND(IF(C9&gt;0,100*(ROUND(C9,0)-ROUND(D9,0))/ROUND(D9,0),-100*(ROUND(C9,0)-ROUND(D9,0))/ROUND(D9,0)),0)-ROUND(E9,0),0)</f>
        <v>0</v>
      </c>
      <c r="I9" s="46"/>
      <c r="J9" s="46"/>
      <c r="K9" s="46"/>
      <c r="L9" s="46"/>
      <c r="M9" s="32">
        <f t="shared" si="1"/>
        <v>0</v>
      </c>
      <c r="N9" s="32">
        <f t="shared" si="1"/>
        <v>0</v>
      </c>
      <c r="O9" s="46"/>
      <c r="P9" s="46"/>
      <c r="Q9" s="46"/>
    </row>
    <row r="10" spans="1:17" ht="12" customHeight="1">
      <c r="B10" s="395" t="s">
        <v>172</v>
      </c>
      <c r="C10" s="396">
        <v>13501.999999999995</v>
      </c>
      <c r="D10" s="397">
        <v>13368</v>
      </c>
      <c r="E10" s="334">
        <v>1.002393776181927</v>
      </c>
      <c r="F10" s="19"/>
      <c r="G10" s="46"/>
      <c r="H10" s="32">
        <f>IFERROR(ROUND(IF(C10&gt;0,100*(ROUND(C10,0)-ROUND(D10,0))/ROUND(D10,0),-100*(ROUND(C10,0)-ROUND(D10,0))/ROUND(D10,0)),0)-ROUND(E10,0),0)</f>
        <v>0</v>
      </c>
      <c r="I10" s="46"/>
      <c r="J10" s="32">
        <f>ROUND(C8,0)+ROUND(C9,0)-ROUND(C10,0)</f>
        <v>0</v>
      </c>
      <c r="K10" s="32">
        <f>ROUND(D8,0)+ROUND(D9,0)-ROUND(D10,0)</f>
        <v>0</v>
      </c>
      <c r="L10" s="46"/>
      <c r="M10" s="32">
        <f t="shared" si="1"/>
        <v>0</v>
      </c>
      <c r="N10" s="32">
        <f t="shared" si="1"/>
        <v>0</v>
      </c>
      <c r="O10" s="46"/>
      <c r="P10" s="46"/>
      <c r="Q10" s="46"/>
    </row>
    <row r="11" spans="1:17" ht="12" customHeight="1">
      <c r="B11" s="399" t="s">
        <v>96</v>
      </c>
      <c r="C11" s="400">
        <v>-9162.8284489116377</v>
      </c>
      <c r="D11" s="489">
        <v>-9324</v>
      </c>
      <c r="E11" s="331">
        <v>1.7267267267267268</v>
      </c>
      <c r="F11" s="19"/>
      <c r="G11" s="46"/>
      <c r="H11" s="32">
        <f>IFERROR(ROUND(IF(C11&gt;0,100*(ROUND(C11,0)-ROUND(D11,0))/ROUND(D11,0),-100*(ROUND(C11,0)-ROUND(D11,0))/ROUND(D11,0)),0)-ROUND(E11,0),0)</f>
        <v>0</v>
      </c>
      <c r="I11" s="46"/>
      <c r="J11" s="46"/>
      <c r="K11" s="46"/>
      <c r="L11" s="46"/>
      <c r="M11" s="32">
        <f>ROUND(C65,0)+ROUND(C105,0)-ROUND(C15,0)+ROUND(C14,0)+ROUND(C12,0)</f>
        <v>0</v>
      </c>
      <c r="N11" s="32">
        <f>ROUND(D65,0)+ROUND(D105,0)-ROUND(D15,0)+ROUND(D14,0)+D12</f>
        <v>0</v>
      </c>
      <c r="O11" s="46"/>
      <c r="P11" s="32">
        <f>ROUND(C11,0)+ROUND(C12,0)-ROUND('CYYTD performance measures excl'!E8,0)</f>
        <v>0</v>
      </c>
      <c r="Q11" s="32">
        <f>D11+D12-'PYYTD performance measures'!E8</f>
        <v>0</v>
      </c>
    </row>
    <row r="12" spans="1:17" ht="12" customHeight="1">
      <c r="B12" s="392" t="s">
        <v>155</v>
      </c>
      <c r="C12" s="393">
        <v>-174.39999999999995</v>
      </c>
      <c r="D12" s="546">
        <v>-210</v>
      </c>
      <c r="E12" s="333">
        <v>17.142857142857142</v>
      </c>
      <c r="F12" s="19"/>
      <c r="G12" s="46"/>
      <c r="H12" s="32">
        <f>IFERROR(ROUND(IF(C12&gt;0,100*(ROUND(C12,0)-ROUND(D12,0))/ROUND(D12,0),-100*(ROUND(C12,0)-ROUND(D12,0))/ROUND(D12,0)),0)-ROUND(E12,0),0)</f>
        <v>0</v>
      </c>
      <c r="I12" s="46"/>
      <c r="J12" s="46"/>
      <c r="K12" s="46"/>
      <c r="L12" s="46"/>
      <c r="M12" s="32">
        <f>ROUND(C12,0)-ROUND(C66,0)-ROUND(C106,0)</f>
        <v>0</v>
      </c>
      <c r="N12" s="32">
        <f>D12-D66-D106</f>
        <v>0</v>
      </c>
      <c r="O12" s="46"/>
      <c r="P12" s="46"/>
      <c r="Q12" s="46"/>
    </row>
    <row r="13" spans="1:17" ht="12" customHeight="1">
      <c r="B13" s="395" t="s">
        <v>0</v>
      </c>
      <c r="C13" s="396">
        <v>-9337.2284489116373</v>
      </c>
      <c r="D13" s="397">
        <v>-9534</v>
      </c>
      <c r="E13" s="334">
        <v>2.0662890706943569</v>
      </c>
      <c r="F13" s="19"/>
      <c r="G13" s="46"/>
      <c r="H13" s="32">
        <f>IFERROR(ROUND(IF(C13&gt;0,100*(ROUND(C13,0)-ROUND(D13,0))/ROUND(D13,0),-100*(ROUND(C13,0)-ROUND(D13,0))/ROUND(D13,0)),0)-ROUND(E13,0),0)</f>
        <v>0</v>
      </c>
      <c r="I13" s="46"/>
      <c r="J13" s="32">
        <f>ROUND(C11,0)+ROUND(C12,0)-ROUND(C13,0)</f>
        <v>0</v>
      </c>
      <c r="K13" s="32">
        <f>ROUND(D11,0)+ROUND(D12,0)-ROUND(D13,0)</f>
        <v>0</v>
      </c>
      <c r="L13" s="46"/>
      <c r="M13" s="32">
        <f>ROUND(C13,0)-ROUND(C67,0)-ROUND(C107,0)</f>
        <v>0</v>
      </c>
      <c r="N13" s="32">
        <f>D13-D67-D107</f>
        <v>0</v>
      </c>
      <c r="O13" s="46"/>
      <c r="P13" s="32">
        <f>ROUND(C13,0)-ROUND('CYYTD performance measures excl'!E8,0)</f>
        <v>0</v>
      </c>
      <c r="Q13" s="32">
        <f>D13-'PYYTD performance measures'!E8</f>
        <v>0</v>
      </c>
    </row>
    <row r="14" spans="1:17" ht="12" customHeight="1">
      <c r="B14" s="392" t="s">
        <v>4</v>
      </c>
      <c r="C14" s="393">
        <v>-115.77155108836268</v>
      </c>
      <c r="D14" s="546">
        <v>-127</v>
      </c>
      <c r="E14" s="333">
        <v>8.6614173228346463</v>
      </c>
      <c r="F14" s="19"/>
      <c r="G14" s="46"/>
      <c r="H14" s="32">
        <f>IFERROR(ROUND(IF(C14&gt;0,100*(ROUND(C14,0)-ROUND(D14,0))/ROUND(D14,0),-100*(ROUND(C14,0)-ROUND(D14,0))/ROUND(D14,0)),0)-ROUND(E14,0),0)</f>
        <v>0</v>
      </c>
      <c r="I14" s="46"/>
      <c r="J14" s="46"/>
      <c r="K14" s="46"/>
      <c r="L14" s="46"/>
      <c r="M14" s="32">
        <f t="shared" ref="M14:N18" si="3">ROUND(C68,0)+ROUND(C108,0)-ROUND(C14,0)</f>
        <v>0</v>
      </c>
      <c r="N14" s="32">
        <f t="shared" si="3"/>
        <v>0</v>
      </c>
      <c r="O14" s="46"/>
      <c r="P14" s="46"/>
      <c r="Q14" s="46"/>
    </row>
    <row r="15" spans="1:17" ht="12" customHeight="1">
      <c r="B15" s="395" t="s">
        <v>5</v>
      </c>
      <c r="C15" s="396">
        <v>-9453</v>
      </c>
      <c r="D15" s="397">
        <v>-9661</v>
      </c>
      <c r="E15" s="334">
        <v>2.1529862333091812</v>
      </c>
      <c r="F15" s="19"/>
      <c r="G15" s="46"/>
      <c r="H15" s="32">
        <f t="shared" si="2"/>
        <v>0</v>
      </c>
      <c r="I15" s="46"/>
      <c r="J15" s="32">
        <f>+ROUND(C11,0)+ROUND(C14,0)+ROUND(C12,0)-ROUND(C15,0)</f>
        <v>0</v>
      </c>
      <c r="K15" s="32">
        <f>+ROUND(D11,0)+ROUND(D14,0)+ROUND(D12,0)-ROUND(D15,0)</f>
        <v>0</v>
      </c>
      <c r="L15" s="46"/>
      <c r="M15" s="32">
        <f t="shared" si="3"/>
        <v>0</v>
      </c>
      <c r="N15" s="32">
        <f t="shared" si="3"/>
        <v>0</v>
      </c>
      <c r="O15" s="46"/>
      <c r="P15" s="32">
        <f>C15-'CYYTD performance measures excl'!E6</f>
        <v>0</v>
      </c>
      <c r="Q15" s="32">
        <f>D15-'PYYTD performance measures'!E6</f>
        <v>0</v>
      </c>
    </row>
    <row r="16" spans="1:17" ht="12" customHeight="1">
      <c r="B16" s="598" t="s">
        <v>173</v>
      </c>
      <c r="C16" s="393">
        <v>68.999999999997414</v>
      </c>
      <c r="D16" s="546">
        <v>68</v>
      </c>
      <c r="E16" s="333">
        <v>1.4705882352941178</v>
      </c>
      <c r="F16" s="19"/>
      <c r="G16" s="46"/>
      <c r="H16" s="32">
        <f t="shared" si="2"/>
        <v>0</v>
      </c>
      <c r="I16" s="46"/>
      <c r="J16" s="46"/>
      <c r="K16" s="46"/>
      <c r="L16" s="46"/>
      <c r="M16" s="32">
        <f t="shared" si="3"/>
        <v>0</v>
      </c>
      <c r="N16" s="32">
        <f t="shared" si="3"/>
        <v>0</v>
      </c>
      <c r="O16" s="46"/>
      <c r="P16" s="46"/>
      <c r="Q16" s="46"/>
    </row>
    <row r="17" spans="2:25" ht="12" customHeight="1">
      <c r="B17" s="395" t="s">
        <v>102</v>
      </c>
      <c r="C17" s="396">
        <v>4117.9999999999909</v>
      </c>
      <c r="D17" s="397">
        <v>3775</v>
      </c>
      <c r="E17" s="334">
        <v>9.0860927152317874</v>
      </c>
      <c r="F17" s="19"/>
      <c r="G17" s="46"/>
      <c r="H17" s="32">
        <f t="shared" si="2"/>
        <v>0</v>
      </c>
      <c r="I17" s="46"/>
      <c r="J17" s="32">
        <f>ROUND(C10,0)+ROUND(C11,0)+ROUND(C14,0)+ROUND(C16,0)+ROUND(C12,0)-ROUND(C17,0)</f>
        <v>0</v>
      </c>
      <c r="K17" s="32">
        <f>ROUND(D10,0)+ROUND(D11,0)+ROUND(D14,0)+ROUND(D16,0)+ROUND(D12,0)-ROUND(D17,0)</f>
        <v>0</v>
      </c>
      <c r="L17" s="46"/>
      <c r="M17" s="32">
        <f t="shared" si="3"/>
        <v>0</v>
      </c>
      <c r="N17" s="32">
        <f t="shared" si="3"/>
        <v>0</v>
      </c>
      <c r="O17" s="46"/>
      <c r="P17" s="32">
        <f>C17-'CYYTD performance measures excl'!E15</f>
        <v>0</v>
      </c>
      <c r="Q17" s="32">
        <f>D17-'PYYTD performance measures'!E15</f>
        <v>0</v>
      </c>
    </row>
    <row r="18" spans="2:25" ht="12" customHeight="1">
      <c r="B18" s="402" t="s">
        <v>181</v>
      </c>
      <c r="C18" s="400">
        <v>2815.9999999999895</v>
      </c>
      <c r="D18" s="489">
        <v>2599</v>
      </c>
      <c r="E18" s="331">
        <v>8.3493651404386302</v>
      </c>
      <c r="F18" s="19"/>
      <c r="G18" s="46"/>
      <c r="H18" s="32">
        <f>IFERROR(ROUND(IF(C18&gt;0,100*(ROUND(C18,0)-ROUND(D18,0))/ROUND(D18,0),-100*(ROUND(C18,0)-ROUND(D18,0))/ROUND(D18,0)),0)-ROUND(E18,0),0)</f>
        <v>0</v>
      </c>
      <c r="I18" s="46"/>
      <c r="J18" s="46"/>
      <c r="K18" s="46"/>
      <c r="L18" s="46"/>
      <c r="M18" s="32">
        <f t="shared" si="3"/>
        <v>0</v>
      </c>
      <c r="N18" s="32">
        <f t="shared" si="3"/>
        <v>0</v>
      </c>
      <c r="O18" s="46"/>
      <c r="P18" s="32">
        <f>C18-'CYYTD performance measures excl'!E20</f>
        <v>0</v>
      </c>
      <c r="Q18" s="32">
        <f>D18-'PYYTD performance measures'!E20</f>
        <v>0</v>
      </c>
    </row>
    <row r="19" spans="2:25" ht="11.7" customHeight="1">
      <c r="B19" s="402"/>
      <c r="C19" s="489"/>
      <c r="D19" s="489"/>
      <c r="E19" s="335"/>
      <c r="F19" s="19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25" ht="11.7" customHeight="1">
      <c r="B20" s="404" t="s">
        <v>182</v>
      </c>
      <c r="C20" s="353" t="s">
        <v>150</v>
      </c>
      <c r="D20" s="353" t="s">
        <v>150</v>
      </c>
      <c r="E20" s="353"/>
      <c r="F20" s="19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25" s="75" customFormat="1" ht="12" customHeight="1">
      <c r="B21" s="490" t="s">
        <v>115</v>
      </c>
      <c r="C21" s="405">
        <v>132813.91300599993</v>
      </c>
      <c r="D21" s="406">
        <v>127214.91770040014</v>
      </c>
      <c r="E21" s="406"/>
      <c r="F21" s="19"/>
      <c r="G21" s="46"/>
      <c r="H21" s="46"/>
      <c r="I21" s="46"/>
      <c r="J21" s="46"/>
      <c r="K21" s="46"/>
      <c r="L21" s="46"/>
      <c r="M21" s="152">
        <f>ROUND(C75,-2)+ROUND(C115,-2)-ROUND(C21,-2)</f>
        <v>0</v>
      </c>
      <c r="N21" s="152">
        <f>ROUND(D75,-2)+ROUND(D115,-2)-(ROUND(D21,-2))</f>
        <v>0</v>
      </c>
      <c r="O21" s="152">
        <f>ROUND(E75,-2)+ROUND(E115,-2)-ROUND(E21,-2)</f>
        <v>0</v>
      </c>
      <c r="P21" s="46"/>
      <c r="Q21" s="46"/>
      <c r="R21" s="48" t="s">
        <v>23</v>
      </c>
      <c r="S21" s="257" t="e">
        <f>CQtr</f>
        <v>#REF!</v>
      </c>
      <c r="T21" s="257" t="s">
        <v>44</v>
      </c>
      <c r="U21" s="257" t="s">
        <v>38</v>
      </c>
      <c r="V21" s="43"/>
      <c r="W21" s="257" t="e">
        <f>CQtr</f>
        <v>#REF!</v>
      </c>
      <c r="X21" s="257" t="s">
        <v>44</v>
      </c>
      <c r="Y21" s="257" t="s">
        <v>38</v>
      </c>
    </row>
    <row r="22" spans="2:25" ht="13.95" customHeight="1">
      <c r="B22" s="486" t="s">
        <v>123</v>
      </c>
      <c r="C22" s="548">
        <v>113300</v>
      </c>
      <c r="D22" s="547">
        <v>104033</v>
      </c>
      <c r="E22" s="547"/>
      <c r="F22" s="19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250" t="s">
        <v>115</v>
      </c>
      <c r="S22" s="152">
        <f>ROUND(C21,-2)-ROUND(W22,-2)</f>
        <v>-34200</v>
      </c>
      <c r="T22" s="152">
        <f t="shared" ref="T22:T33" si="4">ROUND(D21,-2)-ROUND(X22,-2)</f>
        <v>-3700</v>
      </c>
      <c r="U22" s="152"/>
      <c r="W22" s="258">
        <f>'Barclays International Qrtly'!C21</f>
        <v>167042.61034857048</v>
      </c>
      <c r="X22" s="258">
        <f>'Barclays International Qrtly'!H21</f>
        <v>130931.97220735015</v>
      </c>
      <c r="Y22" s="258">
        <f>'Barclays International Qrtly'!J21</f>
        <v>127214.91770040014</v>
      </c>
    </row>
    <row r="23" spans="2:25" ht="12" customHeight="1">
      <c r="B23" s="486" t="s">
        <v>124</v>
      </c>
      <c r="C23" s="548">
        <v>228863.99999999959</v>
      </c>
      <c r="D23" s="547">
        <v>222099.00000000015</v>
      </c>
      <c r="E23" s="547"/>
      <c r="F23" s="19"/>
      <c r="G23" s="46"/>
      <c r="H23" s="46"/>
      <c r="I23" s="46"/>
      <c r="J23" s="46"/>
      <c r="K23" s="46"/>
      <c r="L23" s="46"/>
      <c r="M23" s="34" t="s">
        <v>98</v>
      </c>
      <c r="N23" s="46"/>
      <c r="O23" s="46"/>
      <c r="P23" s="46"/>
      <c r="Q23" s="46"/>
      <c r="R23" s="46" t="s">
        <v>117</v>
      </c>
      <c r="S23" s="152">
        <f t="shared" ref="S23:S33" si="5">ROUND(C22,-2)-ROUND(W23,-2)</f>
        <v>11700</v>
      </c>
      <c r="T23" s="152">
        <f t="shared" si="4"/>
        <v>-13200</v>
      </c>
      <c r="U23" s="152"/>
      <c r="W23" s="258">
        <f>'Barclays International Qrtly'!C22</f>
        <v>101595</v>
      </c>
      <c r="X23" s="258">
        <f>'Barclays International Qrtly'!H22</f>
        <v>117236</v>
      </c>
      <c r="Y23" s="258">
        <f>'Barclays International Qrtly'!J22</f>
        <v>104033</v>
      </c>
    </row>
    <row r="24" spans="2:25" ht="12" customHeight="1">
      <c r="B24" s="486" t="s">
        <v>119</v>
      </c>
      <c r="C24" s="548">
        <v>128383.28827738011</v>
      </c>
      <c r="D24" s="547">
        <v>144719.45480896006</v>
      </c>
      <c r="E24" s="547"/>
      <c r="F24" s="19"/>
      <c r="G24" s="46"/>
      <c r="H24" s="46"/>
      <c r="I24" s="46"/>
      <c r="J24" s="46"/>
      <c r="K24" s="46"/>
      <c r="L24" s="46"/>
      <c r="M24" s="152">
        <f>ROUND(C27,-2)-ROUND(C81,-2)-ROUND(C116,-2)</f>
        <v>0</v>
      </c>
      <c r="N24" s="152">
        <f>ROUND(D27,-2)-ROUND(D81,-2)-ROUND(D116,-2)</f>
        <v>0</v>
      </c>
      <c r="O24" s="152">
        <f>ROUND(E27,-2)-ROUND(E81,-2)-ROUND(E116,-2)</f>
        <v>0</v>
      </c>
      <c r="P24" s="46"/>
      <c r="Q24" s="46"/>
      <c r="R24" s="46" t="s">
        <v>118</v>
      </c>
      <c r="S24" s="152">
        <f t="shared" si="5"/>
        <v>-112600</v>
      </c>
      <c r="T24" s="152">
        <f t="shared" si="4"/>
        <v>4800</v>
      </c>
      <c r="U24" s="152"/>
      <c r="W24" s="258">
        <f>'Barclays International Qrtly'!C23</f>
        <v>341541.99999999959</v>
      </c>
      <c r="X24" s="258">
        <f>'Barclays International Qrtly'!H23</f>
        <v>217298.0000000002</v>
      </c>
      <c r="Y24" s="258">
        <f>'Barclays International Qrtly'!J23</f>
        <v>222099.00000000015</v>
      </c>
    </row>
    <row r="25" spans="2:25" ht="12" customHeight="1">
      <c r="B25" s="486" t="s">
        <v>116</v>
      </c>
      <c r="C25" s="548">
        <v>79379.067021339986</v>
      </c>
      <c r="D25" s="547">
        <v>74300</v>
      </c>
      <c r="E25" s="547"/>
      <c r="F25" s="19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 t="s">
        <v>119</v>
      </c>
      <c r="S25" s="152">
        <f t="shared" si="5"/>
        <v>-60000</v>
      </c>
      <c r="T25" s="152">
        <f t="shared" si="4"/>
        <v>-8800</v>
      </c>
      <c r="U25" s="152"/>
      <c r="W25" s="258">
        <f>'Barclays International Qrtly'!C24</f>
        <v>188407.75363888999</v>
      </c>
      <c r="X25" s="258">
        <f>'Barclays International Qrtly'!H24</f>
        <v>153482.59807947997</v>
      </c>
      <c r="Y25" s="258">
        <f>'Barclays International Qrtly'!J24</f>
        <v>144719.45480896006</v>
      </c>
    </row>
    <row r="26" spans="2:25" ht="11.4">
      <c r="B26" s="358" t="s">
        <v>120</v>
      </c>
      <c r="C26" s="724">
        <v>178600</v>
      </c>
      <c r="D26" s="336">
        <v>189800</v>
      </c>
      <c r="E26" s="336"/>
      <c r="F26" s="19"/>
      <c r="G26" s="46"/>
      <c r="H26" s="46" t="s">
        <v>15</v>
      </c>
      <c r="I26" s="46"/>
      <c r="J26" s="46"/>
      <c r="K26" s="46"/>
      <c r="L26" s="34"/>
      <c r="M26" s="47" t="s">
        <v>99</v>
      </c>
      <c r="N26" s="46"/>
      <c r="O26" s="46"/>
      <c r="P26" s="46"/>
      <c r="Q26" s="46"/>
      <c r="R26" s="46" t="s">
        <v>116</v>
      </c>
      <c r="S26" s="152">
        <f t="shared" si="5"/>
        <v>-73800</v>
      </c>
      <c r="T26" s="152">
        <f t="shared" si="4"/>
        <v>-23500</v>
      </c>
      <c r="U26" s="152"/>
      <c r="W26" s="258">
        <f>'Barclays International Qrtly'!C25</f>
        <v>153222.04710938997</v>
      </c>
      <c r="X26" s="258">
        <f>'Barclays International Qrtly'!H25</f>
        <v>97800</v>
      </c>
      <c r="Y26" s="258">
        <f>'Barclays International Qrtly'!J25</f>
        <v>74300</v>
      </c>
    </row>
    <row r="27" spans="2:25" ht="11.4">
      <c r="B27" s="395" t="s">
        <v>10</v>
      </c>
      <c r="C27" s="337">
        <v>861400</v>
      </c>
      <c r="D27" s="338">
        <v>862100</v>
      </c>
      <c r="E27" s="339"/>
      <c r="F27" s="19"/>
      <c r="G27" s="46"/>
      <c r="H27" s="152">
        <f>ROUND(C27,-2)-ROUND(SUM(C21),-2) -ROUND(C22,-2)-ROUND(C23,-2)-ROUND(C24,-2)-ROUND(C25,-2)-ROUND(C26,-2)</f>
        <v>0</v>
      </c>
      <c r="I27" s="152">
        <f>ROUND(D27,-2)-ROUND(SUM(D21),-2) -ROUND(D22,-2)-ROUND(D23,-2)-ROUND(D24,-2)-ROUND(D25,-2)-ROUND(D26,-2)</f>
        <v>0</v>
      </c>
      <c r="J27" s="152">
        <f>ROUND(E27,-2)-ROUND(SUM(E21),-2) -ROUND(E22,-2)-ROUND(E23,-2)-ROUND(E24,-2)-ROUND(E25,-2)-ROUND(E26,-2)</f>
        <v>0</v>
      </c>
      <c r="K27" s="46"/>
      <c r="L27" s="46"/>
      <c r="M27" s="32">
        <f>ROUND(C27,-2)-ROUND(C26,-2)-ROUND(C25,-2)-ROUND(C24,-2)-ROUND(C23,-2)-ROUND(C22,-2)-ROUND(C21,-2)</f>
        <v>0</v>
      </c>
      <c r="N27" s="32">
        <f>ROUND(D27,-2)-ROUND(D26,-2)-ROUND(D25,-2)-ROUND(D24,-2)-ROUND(D23,-2)-ROUND(D22,-2)-ROUND(D21,-2)</f>
        <v>0</v>
      </c>
      <c r="O27" s="32">
        <f t="shared" ref="O27" si="6">ROUND(E27,-2)-ROUND(E26,-2)-ROUND(E25,-2)-ROUND(E24,-2)-ROUND(E23,-2)-ROUND(E22,-2)-ROUND(E21,-2)</f>
        <v>0</v>
      </c>
      <c r="P27" s="46"/>
      <c r="Q27" s="46"/>
      <c r="R27" s="46" t="s">
        <v>120</v>
      </c>
      <c r="S27" s="152">
        <f t="shared" si="5"/>
        <v>-22900</v>
      </c>
      <c r="T27" s="152">
        <f t="shared" si="4"/>
        <v>-12500</v>
      </c>
      <c r="U27" s="152"/>
      <c r="W27" s="258">
        <f>'Barclays International Qrtly'!C26</f>
        <v>201500</v>
      </c>
      <c r="X27" s="258">
        <f>'Barclays International Qrtly'!H26</f>
        <v>202300</v>
      </c>
      <c r="Y27" s="258">
        <f>'Barclays International Qrtly'!J26</f>
        <v>189800</v>
      </c>
    </row>
    <row r="28" spans="2:25" ht="12" customHeight="1">
      <c r="B28" s="402" t="s">
        <v>122</v>
      </c>
      <c r="C28" s="340">
        <v>210000</v>
      </c>
      <c r="D28" s="341">
        <v>197219.43275432999</v>
      </c>
      <c r="E28" s="342"/>
      <c r="F28" s="19"/>
      <c r="G28" s="46"/>
      <c r="H28" s="46"/>
      <c r="I28" s="46"/>
      <c r="J28" s="46"/>
      <c r="K28" s="46"/>
      <c r="L28" s="46"/>
      <c r="M28" s="152">
        <f t="shared" ref="M28:O29" si="7">ROUND(C81,-2)+ROUND(C116,-2)-ROUND(C27,-2)</f>
        <v>0</v>
      </c>
      <c r="N28" s="152">
        <f t="shared" si="7"/>
        <v>0</v>
      </c>
      <c r="O28" s="152">
        <f t="shared" si="7"/>
        <v>0</v>
      </c>
      <c r="P28" s="46"/>
      <c r="Q28" s="46"/>
      <c r="R28" s="46" t="s">
        <v>111</v>
      </c>
      <c r="S28" s="152">
        <f t="shared" si="5"/>
        <v>-291800</v>
      </c>
      <c r="T28" s="152">
        <f t="shared" si="4"/>
        <v>-56900</v>
      </c>
      <c r="U28" s="152"/>
      <c r="W28" s="258">
        <f>'Barclays International Qrtly'!C27</f>
        <v>1153201</v>
      </c>
      <c r="X28" s="258">
        <f>'Barclays International Qrtly'!H27</f>
        <v>918950.00000000047</v>
      </c>
      <c r="Y28" s="258">
        <f>'Barclays International Qrtly'!J27</f>
        <v>862128.00000000023</v>
      </c>
    </row>
    <row r="29" spans="2:25" ht="12" customHeight="1">
      <c r="B29" s="486" t="s">
        <v>121</v>
      </c>
      <c r="C29" s="548">
        <v>228896.99999999994</v>
      </c>
      <c r="D29" s="547">
        <v>219576.99999999985</v>
      </c>
      <c r="E29" s="547"/>
      <c r="F29" s="19"/>
      <c r="G29" s="46"/>
      <c r="H29" s="46"/>
      <c r="I29" s="46"/>
      <c r="J29" s="48" t="s">
        <v>130</v>
      </c>
      <c r="K29" s="48"/>
      <c r="L29" s="46"/>
      <c r="M29" s="152">
        <f t="shared" si="7"/>
        <v>0</v>
      </c>
      <c r="N29" s="152">
        <f t="shared" si="7"/>
        <v>0</v>
      </c>
      <c r="O29" s="152">
        <f t="shared" si="7"/>
        <v>0</v>
      </c>
      <c r="P29" s="46"/>
      <c r="Q29" s="46"/>
      <c r="R29" s="46" t="s">
        <v>122</v>
      </c>
      <c r="S29" s="152">
        <f t="shared" si="5"/>
        <v>-53300</v>
      </c>
      <c r="T29" s="152">
        <f t="shared" si="4"/>
        <v>-18300</v>
      </c>
      <c r="U29" s="152"/>
      <c r="W29" s="258">
        <f>'Barclays International Qrtly'!C28</f>
        <v>263251.72216677992</v>
      </c>
      <c r="X29" s="258">
        <f>'Barclays International Qrtly'!H28</f>
        <v>215505.13425512018</v>
      </c>
      <c r="Y29" s="258">
        <f>'Barclays International Qrtly'!J28</f>
        <v>197219.43275432999</v>
      </c>
    </row>
    <row r="30" spans="2:25" ht="12" customHeight="1">
      <c r="B30" s="402" t="s">
        <v>109</v>
      </c>
      <c r="C30" s="343">
        <v>0.63</v>
      </c>
      <c r="D30" s="320">
        <v>0.65</v>
      </c>
      <c r="E30" s="320"/>
      <c r="F30" s="19"/>
      <c r="G30" s="46"/>
      <c r="H30" s="46"/>
      <c r="I30" s="46"/>
      <c r="J30" s="32">
        <f>C30-ROUND((C21/C28),2)</f>
        <v>0</v>
      </c>
      <c r="K30" s="32">
        <f>D30-ROUND((D21/D28),2)</f>
        <v>0</v>
      </c>
      <c r="L30" s="46"/>
      <c r="M30" s="46"/>
      <c r="N30" s="46"/>
      <c r="O30" s="46"/>
      <c r="P30" s="46"/>
      <c r="Q30" s="46"/>
      <c r="R30" s="46" t="s">
        <v>121</v>
      </c>
      <c r="S30" s="152">
        <f t="shared" si="5"/>
        <v>-109900</v>
      </c>
      <c r="T30" s="152">
        <f t="shared" si="4"/>
        <v>6100</v>
      </c>
      <c r="U30" s="152"/>
      <c r="W30" s="258">
        <f>'Barclays International Qrtly'!C29</f>
        <v>338775.99999999977</v>
      </c>
      <c r="X30" s="258">
        <f>'Barclays International Qrtly'!H29</f>
        <v>213489</v>
      </c>
      <c r="Y30" s="258">
        <f>'Barclays International Qrtly'!J29</f>
        <v>219576.99999999985</v>
      </c>
    </row>
    <row r="31" spans="2:25" ht="12" customHeight="1">
      <c r="B31" s="407" t="s">
        <v>113</v>
      </c>
      <c r="C31" s="548">
        <v>209243.29979673817</v>
      </c>
      <c r="D31" s="547">
        <v>210741.00000000006</v>
      </c>
      <c r="E31" s="547"/>
      <c r="F31" s="19"/>
      <c r="G31" s="46"/>
      <c r="H31" s="46"/>
      <c r="I31" s="46"/>
      <c r="J31" s="46"/>
      <c r="K31" s="46"/>
      <c r="L31" s="46"/>
      <c r="M31" s="32">
        <f>ROUND(C84,-2)+ROUND(C118,-2)-ROUND(C31,-2)</f>
        <v>0</v>
      </c>
      <c r="N31" s="32">
        <f>ROUND(D84,-2)+ROUND(D118,-2)-ROUND(D31,-2)</f>
        <v>0</v>
      </c>
      <c r="O31" s="32">
        <f>ROUND(E84,-2)+ROUND(E118,-2)-ROUND(E31,-2)</f>
        <v>0</v>
      </c>
      <c r="P31" s="46"/>
      <c r="Q31" s="46"/>
      <c r="R31" s="46" t="s">
        <v>109</v>
      </c>
      <c r="S31" s="152">
        <f t="shared" si="5"/>
        <v>0</v>
      </c>
      <c r="T31" s="152">
        <f t="shared" si="4"/>
        <v>0</v>
      </c>
      <c r="U31" s="152"/>
      <c r="W31" s="42">
        <f>'Barclays International Qrtly'!C30</f>
        <v>0.63</v>
      </c>
      <c r="X31" s="42">
        <f>'Barclays International Qrtly'!H30</f>
        <v>0.61</v>
      </c>
      <c r="Y31" s="42">
        <f>'Barclays International Qrtly'!J30</f>
        <v>0.65</v>
      </c>
    </row>
    <row r="32" spans="2:25" ht="12" customHeight="1">
      <c r="B32" s="407" t="s">
        <v>114</v>
      </c>
      <c r="C32" s="599">
        <v>29622.522133001308</v>
      </c>
      <c r="D32" s="600">
        <v>29900</v>
      </c>
      <c r="E32" s="600"/>
      <c r="F32" s="19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 t="s">
        <v>113</v>
      </c>
      <c r="S32" s="152">
        <f t="shared" si="5"/>
        <v>-28700</v>
      </c>
      <c r="T32" s="152">
        <f t="shared" si="4"/>
        <v>-5400</v>
      </c>
      <c r="U32" s="152"/>
      <c r="W32" s="258">
        <f>'Barclays International Qrtly'!C31</f>
        <v>237908.00000000006</v>
      </c>
      <c r="X32" s="258">
        <f>'Barclays International Qrtly'!H31</f>
        <v>216070.93822423398</v>
      </c>
      <c r="Y32" s="258">
        <f>'Barclays International Qrtly'!J31</f>
        <v>210741.00000000006</v>
      </c>
    </row>
    <row r="33" spans="1:25" ht="12" customHeight="1">
      <c r="B33" s="491"/>
      <c r="C33" s="344"/>
      <c r="D33" s="345"/>
      <c r="E33" s="345"/>
      <c r="F33" s="19"/>
      <c r="G33" s="46"/>
      <c r="H33" s="202"/>
      <c r="I33" s="35"/>
      <c r="J33" s="46"/>
      <c r="K33" s="46"/>
      <c r="L33" s="46"/>
      <c r="M33" s="46"/>
      <c r="N33" s="46"/>
      <c r="O33" s="46"/>
      <c r="P33" s="46"/>
      <c r="Q33" s="46"/>
      <c r="R33" s="46" t="s">
        <v>114</v>
      </c>
      <c r="S33" s="152">
        <f t="shared" si="5"/>
        <v>-4600</v>
      </c>
      <c r="T33" s="152">
        <f t="shared" si="4"/>
        <v>-700</v>
      </c>
      <c r="U33" s="152"/>
      <c r="W33" s="258">
        <f>'Barclays International Qrtly'!C32</f>
        <v>34241.552147438968</v>
      </c>
      <c r="X33" s="258">
        <f>'Barclays International Qrtly'!H32</f>
        <v>30620.902612931292</v>
      </c>
      <c r="Y33" s="258">
        <f>'Barclays International Qrtly'!J32</f>
        <v>29887.857070865113</v>
      </c>
    </row>
    <row r="34" spans="1:25" ht="14.4">
      <c r="B34" s="404" t="s">
        <v>175</v>
      </c>
      <c r="C34" s="332"/>
      <c r="D34" s="332"/>
      <c r="E34" s="347"/>
      <c r="F34" s="19"/>
      <c r="G34" s="46"/>
      <c r="H34" s="202" t="s">
        <v>14</v>
      </c>
      <c r="I34" s="35"/>
      <c r="J34" s="46"/>
      <c r="K34" s="46"/>
      <c r="L34" s="46"/>
      <c r="M34" s="46"/>
      <c r="N34" s="46"/>
      <c r="O34" s="46"/>
      <c r="P34" s="46"/>
      <c r="Q34" s="46"/>
    </row>
    <row r="35" spans="1:25" ht="10.199999999999999">
      <c r="B35" s="391" t="s">
        <v>35</v>
      </c>
      <c r="C35" s="321">
        <v>0.09</v>
      </c>
      <c r="D35" s="322">
        <v>8.4000000000000005E-2</v>
      </c>
      <c r="E35" s="348"/>
      <c r="F35" s="19"/>
      <c r="G35" s="46"/>
      <c r="H35" s="184">
        <f>ROUND(-ROUND(C15,0)/ROUND(C8,0),2)-ROUND(C37,2)</f>
        <v>0</v>
      </c>
      <c r="I35" s="184">
        <f>ROUND(-ROUND(D15,0)/ROUND(D8,0),2)-ROUND(D37,2)</f>
        <v>0</v>
      </c>
      <c r="J35" s="46"/>
      <c r="K35" s="46"/>
      <c r="L35" s="46"/>
      <c r="M35" s="46"/>
      <c r="N35" s="46"/>
      <c r="O35" s="46"/>
      <c r="P35" s="46"/>
      <c r="Q35" s="46"/>
    </row>
    <row r="36" spans="1:25" ht="10.199999999999999">
      <c r="A36" s="74"/>
      <c r="B36" s="402" t="s">
        <v>190</v>
      </c>
      <c r="C36" s="548">
        <v>31168.529426976376</v>
      </c>
      <c r="D36" s="409">
        <v>31000</v>
      </c>
      <c r="E36" s="409"/>
      <c r="F36" s="19"/>
      <c r="G36" s="46"/>
      <c r="H36" s="267">
        <f>ROUND((-ROUND(C15,0)/ROUND(C8,0)),2)</f>
        <v>0.64</v>
      </c>
      <c r="I36" s="267">
        <f>ROUND((-ROUND(D15,0)/ROUND(D8,0)),2)</f>
        <v>0.69</v>
      </c>
      <c r="J36" s="46"/>
      <c r="K36" s="46"/>
      <c r="L36" s="46"/>
      <c r="M36" s="46"/>
      <c r="N36" s="46"/>
      <c r="O36" s="46"/>
      <c r="P36" s="46"/>
      <c r="Q36" s="46"/>
    </row>
    <row r="37" spans="1:25" ht="12" customHeight="1">
      <c r="B37" s="486" t="s">
        <v>154</v>
      </c>
      <c r="C37" s="318">
        <v>0.64</v>
      </c>
      <c r="D37" s="319">
        <v>0.69</v>
      </c>
      <c r="E37" s="319"/>
      <c r="F37" s="19"/>
      <c r="G37" s="46"/>
      <c r="H37" s="46"/>
      <c r="I37" s="46"/>
      <c r="J37" s="46"/>
      <c r="K37" s="46"/>
      <c r="L37" s="46"/>
      <c r="M37" s="46"/>
      <c r="N37" s="46"/>
      <c r="O37" s="46"/>
      <c r="P37" s="152">
        <f>C36-'CYYTD performance measures excl'!E27</f>
        <v>0</v>
      </c>
      <c r="Q37" s="152">
        <f>ROUND(D36,-2)-ROUND('PYYTD performance measures'!E27,-2)</f>
        <v>0</v>
      </c>
    </row>
    <row r="38" spans="1:25" ht="12" customHeight="1" collapsed="1">
      <c r="B38" s="399" t="s">
        <v>177</v>
      </c>
      <c r="C38" s="400">
        <v>86.049635171612366</v>
      </c>
      <c r="D38" s="489">
        <v>50</v>
      </c>
      <c r="E38" s="489"/>
      <c r="F38" s="19"/>
      <c r="G38" s="46"/>
      <c r="H38" s="46"/>
      <c r="I38" s="46"/>
      <c r="J38" s="46"/>
      <c r="K38" s="46"/>
      <c r="L38" s="46"/>
      <c r="M38" s="152">
        <f>ROUND(C88,-2)+ROUND(C130,-2)-ROUND(C36,-2)</f>
        <v>0</v>
      </c>
      <c r="N38" s="152">
        <f>ROUND(D88,-2)+ROUND(D130,-2)-ROUND(D36,-2)</f>
        <v>0</v>
      </c>
      <c r="O38" s="46"/>
      <c r="P38" s="46"/>
      <c r="Q38" s="46"/>
    </row>
    <row r="39" spans="1:25" ht="12" customHeight="1">
      <c r="B39" s="399" t="s">
        <v>191</v>
      </c>
      <c r="C39" s="349">
        <v>4.07E-2</v>
      </c>
      <c r="D39" s="350">
        <v>4.1099999999999998E-2</v>
      </c>
      <c r="E39" s="351"/>
      <c r="F39" s="19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74"/>
    </row>
    <row r="40" spans="1:25" s="74" customFormat="1" ht="12" customHeight="1" collapsed="1">
      <c r="A40" s="75"/>
      <c r="B40" s="323"/>
      <c r="C40" s="324"/>
      <c r="D40" s="401"/>
      <c r="E40" s="325"/>
      <c r="F40" s="19"/>
      <c r="G40" s="46"/>
      <c r="H40" s="202" t="s">
        <v>14</v>
      </c>
      <c r="I40" s="35"/>
      <c r="J40" s="46"/>
      <c r="K40" s="46"/>
      <c r="L40" s="46"/>
      <c r="M40" s="46"/>
      <c r="N40" s="46"/>
      <c r="O40" s="46"/>
      <c r="P40" s="46"/>
      <c r="Q40" s="46"/>
    </row>
    <row r="41" spans="1:25" s="74" customFormat="1" ht="12" customHeight="1">
      <c r="A41" s="75"/>
      <c r="B41" s="404" t="s">
        <v>178</v>
      </c>
      <c r="C41" s="352" t="s">
        <v>2</v>
      </c>
      <c r="D41" s="353" t="s">
        <v>2</v>
      </c>
      <c r="E41" s="390"/>
      <c r="F41" s="19"/>
      <c r="G41" s="46"/>
      <c r="H41" s="256">
        <f>ROUND(C45,2)-ROUND(H42,2)</f>
        <v>0</v>
      </c>
      <c r="I41" s="256">
        <f>ROUND(D45,2)-ROUND(I42,2)</f>
        <v>0</v>
      </c>
      <c r="J41" s="46"/>
      <c r="K41" s="46"/>
      <c r="L41" s="46"/>
      <c r="M41" s="46"/>
      <c r="N41" s="46"/>
      <c r="O41" s="46"/>
      <c r="P41" s="46"/>
      <c r="Q41" s="46"/>
    </row>
    <row r="42" spans="1:25" s="74" customFormat="1" ht="12" customHeight="1">
      <c r="A42" s="75"/>
      <c r="B42" s="391" t="s">
        <v>102</v>
      </c>
      <c r="C42" s="326">
        <v>4233.7715510883536</v>
      </c>
      <c r="D42" s="327">
        <v>3902</v>
      </c>
      <c r="E42" s="354">
        <v>8.5084572014351618</v>
      </c>
      <c r="F42" s="19"/>
      <c r="G42" s="46"/>
      <c r="H42" s="203">
        <f>ROUND(((-ROUND(C15,0)+ROUND(C14,0))/ROUND(C8,0)),2)</f>
        <v>0.64</v>
      </c>
      <c r="I42" s="203">
        <f>ROUND(((-ROUND(D15,0)+ROUND(D14,0))/ROUND(D8,0)),2)</f>
        <v>0.68</v>
      </c>
      <c r="J42" s="46"/>
      <c r="K42" s="46"/>
      <c r="L42" s="46"/>
      <c r="M42" s="46"/>
      <c r="N42" s="46"/>
      <c r="O42" s="46"/>
      <c r="P42" s="46"/>
      <c r="Q42" s="46"/>
    </row>
    <row r="43" spans="1:25" s="74" customFormat="1" ht="10.199999999999999">
      <c r="A43" s="75"/>
      <c r="B43" s="402" t="s">
        <v>174</v>
      </c>
      <c r="C43" s="329">
        <v>2906.0372924350127</v>
      </c>
      <c r="D43" s="330">
        <v>2705</v>
      </c>
      <c r="E43" s="355">
        <v>7.4306839186691311</v>
      </c>
      <c r="F43" s="19"/>
      <c r="G43" s="46"/>
      <c r="H43" s="32">
        <f t="shared" ref="H43" si="8">IFERROR(ROUND(IF(C42&gt;0,100*(ROUND(C42,0)-ROUND(D42,0))/ROUND(D42,0),-100*(ROUND(C42,0)-ROUND(D42,0))/ROUND(D42,0)),0)-ROUND(E42,0),0)</f>
        <v>0</v>
      </c>
      <c r="I43" s="46"/>
      <c r="J43" s="46"/>
      <c r="K43" s="46"/>
      <c r="L43" s="46"/>
      <c r="M43" s="46"/>
      <c r="N43" s="46"/>
      <c r="O43" s="46"/>
      <c r="P43" s="152">
        <f>ROUND(C42,0)-ROUND('CYYTD performance measures excl'!E17,0)</f>
        <v>0</v>
      </c>
      <c r="Q43" s="152">
        <f>ROUND(D42,0)-ROUND('PYYTD performance measures'!E17,0)</f>
        <v>0</v>
      </c>
    </row>
    <row r="44" spans="1:25" s="74" customFormat="1" ht="12" customHeight="1">
      <c r="A44" s="75"/>
      <c r="B44" s="486" t="s">
        <v>35</v>
      </c>
      <c r="C44" s="356">
        <v>9.2999999999999999E-2</v>
      </c>
      <c r="D44" s="317">
        <v>8.6999999999999994E-2</v>
      </c>
      <c r="E44" s="357"/>
      <c r="F44" s="19"/>
      <c r="G44" s="46"/>
      <c r="H44" s="32">
        <f>IFERROR(ROUND(IF(C43&gt;0,100*(ROUND(C43,0)-ROUND(D43,0))/ROUND(D43,0),-100*(ROUND(C43,0)-ROUND(D43,0))/ROUND(D43,0)),0)-ROUND(E43,0),0)</f>
        <v>0</v>
      </c>
      <c r="I44" s="46"/>
      <c r="J44" s="32">
        <f>(ROUND(C17,0)-ROUND(C14,0))-ROUND(C42,0)</f>
        <v>0</v>
      </c>
      <c r="K44" s="32">
        <f>(ROUND(D17,0)-ROUND(D14,0))-ROUND(D42,0)</f>
        <v>0</v>
      </c>
      <c r="L44" s="46"/>
      <c r="M44" s="32">
        <f>ROUND(C135,0)+ROUND(C92,0)-ROUND(C42,0)</f>
        <v>0</v>
      </c>
      <c r="N44" s="32">
        <f>ROUND(D135,0)+ROUND(D92,0)-ROUND(D42,0)</f>
        <v>0</v>
      </c>
      <c r="O44" s="46"/>
      <c r="P44" s="152">
        <f>C43-'CYYTD performance measures excl'!E22</f>
        <v>0</v>
      </c>
      <c r="Q44" s="152">
        <f>ROUND(D43,0)-ROUND('PYYTD performance measures'!E22,0)</f>
        <v>0</v>
      </c>
    </row>
    <row r="45" spans="1:25" s="74" customFormat="1" ht="12" customHeight="1">
      <c r="A45" s="75"/>
      <c r="B45" s="399" t="s">
        <v>154</v>
      </c>
      <c r="C45" s="318">
        <v>0.64</v>
      </c>
      <c r="D45" s="319">
        <v>0.68</v>
      </c>
      <c r="E45" s="489"/>
      <c r="F45" s="19"/>
      <c r="G45" s="46"/>
      <c r="H45" s="46"/>
      <c r="I45" s="46"/>
      <c r="J45" s="46"/>
      <c r="K45" s="46"/>
      <c r="L45" s="46"/>
      <c r="M45" s="32">
        <f>ROUND(C136,0)+ROUND(C93,0)-ROUND(C43,0)</f>
        <v>0</v>
      </c>
      <c r="N45" s="32">
        <f>ROUND(D136,0)+ROUND(D93,0)-ROUND(D43,0)</f>
        <v>0</v>
      </c>
      <c r="O45" s="46"/>
      <c r="P45" s="254">
        <f>C44-'CYYTD performance measures excl'!E29</f>
        <v>0</v>
      </c>
      <c r="Q45" s="254">
        <f>D44-'PYYTD performance measures'!E29</f>
        <v>0</v>
      </c>
    </row>
    <row r="46" spans="1:25" s="74" customFormat="1" ht="12" customHeight="1">
      <c r="A46" s="75"/>
      <c r="B46" s="18"/>
      <c r="C46" s="18"/>
      <c r="D46" s="18"/>
      <c r="E46" s="207"/>
      <c r="F46" s="19"/>
      <c r="G46" s="46"/>
      <c r="H46" s="202" t="s">
        <v>128</v>
      </c>
      <c r="I46" s="46"/>
      <c r="J46" s="46"/>
      <c r="K46" s="46"/>
      <c r="L46" s="46"/>
      <c r="M46" s="46"/>
      <c r="N46" s="46"/>
      <c r="O46" s="46"/>
      <c r="P46" s="152">
        <f>ROUND(C45,0)-ROUND('CYYTD performance measures excl'!E12,0)</f>
        <v>0</v>
      </c>
      <c r="Q46" s="152">
        <f>ROUND(D45,0)-ROUND('PYYTD performance measures'!D12,0)</f>
        <v>0</v>
      </c>
    </row>
    <row r="47" spans="1:25" s="74" customFormat="1" ht="12" customHeight="1">
      <c r="A47" s="75"/>
      <c r="B47" s="272" t="s">
        <v>59</v>
      </c>
      <c r="C47" s="211"/>
      <c r="D47" s="211"/>
      <c r="E47" s="211"/>
      <c r="F47" s="19"/>
      <c r="G47" s="46"/>
      <c r="H47" s="169">
        <f>ROUND(C35,3)-ROUND((C18/C36),3)</f>
        <v>0</v>
      </c>
      <c r="I47" s="169">
        <f>ROUND(D35,3)-ROUND((D18/D36),3)</f>
        <v>0</v>
      </c>
      <c r="J47" s="46"/>
      <c r="K47" s="46"/>
      <c r="L47" s="46"/>
      <c r="M47" s="46"/>
      <c r="N47" s="46"/>
      <c r="O47" s="46"/>
      <c r="P47" s="46"/>
      <c r="Q47" s="46"/>
    </row>
    <row r="48" spans="1:25" s="74" customFormat="1" ht="12" customHeight="1">
      <c r="A48" s="75"/>
      <c r="B48" s="1623" t="s">
        <v>60</v>
      </c>
      <c r="C48" s="359" t="s">
        <v>158</v>
      </c>
      <c r="D48" s="359" t="s">
        <v>158</v>
      </c>
      <c r="E48" s="199"/>
      <c r="F48" s="191"/>
      <c r="G48" s="46" t="s">
        <v>129</v>
      </c>
      <c r="H48" s="169">
        <f>ROUND(C44,3)-ROUND((C43/C36),3)</f>
        <v>0</v>
      </c>
      <c r="I48" s="169">
        <f>ROUND(D44,3)-ROUND((D43/D36),3)</f>
        <v>0</v>
      </c>
      <c r="J48" s="46"/>
      <c r="K48" s="46"/>
      <c r="L48" s="46"/>
      <c r="M48" s="46"/>
      <c r="N48" s="46"/>
      <c r="O48" s="46"/>
      <c r="P48" s="46"/>
      <c r="Q48" s="46"/>
    </row>
    <row r="49" spans="1:18" s="74" customFormat="1" ht="15" customHeight="1">
      <c r="A49" s="43"/>
      <c r="B49" s="1623" t="s">
        <v>24</v>
      </c>
      <c r="C49" s="378" t="s">
        <v>156</v>
      </c>
      <c r="D49" s="378" t="s">
        <v>157</v>
      </c>
      <c r="E49" s="378"/>
      <c r="F49" s="20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3"/>
    </row>
    <row r="50" spans="1:18" ht="12.75" customHeight="1">
      <c r="B50" s="379" t="s">
        <v>164</v>
      </c>
      <c r="C50" s="380" t="s">
        <v>2</v>
      </c>
      <c r="D50" s="380" t="s">
        <v>2</v>
      </c>
      <c r="E50" s="380" t="s">
        <v>61</v>
      </c>
      <c r="F50" s="208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8" ht="12.75" customHeight="1">
      <c r="B51" s="360" t="s">
        <v>204</v>
      </c>
      <c r="C51" s="697">
        <v>3364</v>
      </c>
      <c r="D51" s="361">
        <v>2863</v>
      </c>
      <c r="E51" s="361">
        <v>17</v>
      </c>
      <c r="F51" s="208"/>
      <c r="G51" s="46"/>
      <c r="H51" s="47" t="s">
        <v>22</v>
      </c>
      <c r="I51" s="46"/>
      <c r="J51" s="47" t="s">
        <v>15</v>
      </c>
      <c r="K51" s="46"/>
      <c r="L51" s="46"/>
      <c r="M51" s="46"/>
      <c r="N51" s="46"/>
      <c r="O51" s="46"/>
      <c r="P51" s="46"/>
      <c r="Q51" s="46"/>
    </row>
    <row r="52" spans="1:18" ht="10.199999999999999">
      <c r="B52" s="431" t="s">
        <v>205</v>
      </c>
      <c r="C52" s="362">
        <v>1887</v>
      </c>
      <c r="D52" s="363">
        <v>2037</v>
      </c>
      <c r="E52" s="363">
        <v>-7.314678448699067</v>
      </c>
      <c r="F52" s="178"/>
      <c r="G52" s="46"/>
      <c r="H52" s="32">
        <f>IFERROR(ROUND(IF(C51&gt;0,100*(ROUND(C51,0)-ROUND(D51,0))/ROUND(D51,0),-100*(ROUND(C51,0)-ROUND(D51,0))/ROUND(D51,0)),0)-ROUND(E51,0),0)</f>
        <v>0</v>
      </c>
      <c r="I52" s="46"/>
      <c r="J52" s="46"/>
      <c r="K52" s="46"/>
      <c r="L52" s="46"/>
      <c r="M52" s="46"/>
      <c r="N52" s="46"/>
      <c r="O52" s="46"/>
      <c r="P52" s="46"/>
      <c r="Q52" s="46"/>
    </row>
    <row r="53" spans="1:18" ht="12" customHeight="1">
      <c r="B53" s="364" t="s">
        <v>206</v>
      </c>
      <c r="C53" s="365">
        <v>5251</v>
      </c>
      <c r="D53" s="366">
        <v>4900</v>
      </c>
      <c r="E53" s="366">
        <v>7.2244897959183669</v>
      </c>
      <c r="F53" s="73"/>
      <c r="G53" s="35"/>
      <c r="H53" s="32">
        <f>IFERROR(ROUND(IF(C52&gt;0,100*(ROUND(C52,0)-ROUND(D52,0))/ROUND(D52,0),-100*(ROUND(C52,0)-ROUND(D52,0))/ROUND(D52,0)),0)-ROUND(E52,0),0)</f>
        <v>0</v>
      </c>
      <c r="I53" s="35"/>
      <c r="J53" s="32">
        <f>ROUND(C51,0)+ROUND(C52,0)-ROUND(C53,0)</f>
        <v>0</v>
      </c>
      <c r="K53" s="32">
        <f>ROUND(D51,0)+ROUND(D52,0)-ROUND(D53,0)</f>
        <v>0</v>
      </c>
      <c r="L53" s="35"/>
      <c r="M53" s="35"/>
      <c r="N53" s="35"/>
      <c r="O53" s="35"/>
      <c r="P53" s="46"/>
      <c r="Q53" s="46"/>
      <c r="R53" s="18"/>
    </row>
    <row r="54" spans="1:18" ht="12" customHeight="1">
      <c r="B54" s="381" t="s">
        <v>208</v>
      </c>
      <c r="C54" s="367">
        <v>776</v>
      </c>
      <c r="D54" s="368">
        <v>708</v>
      </c>
      <c r="E54" s="368">
        <v>10</v>
      </c>
      <c r="F54" s="462"/>
      <c r="G54" s="35"/>
      <c r="H54" s="32">
        <f>IFERROR(ROUND(IF(C56&gt;0,100*(ROUND(C56,0)-ROUND(D56,0))/ROUND(D56,0),-100*(ROUND(C56,0)-ROUND(D56,0))/ROUND(D56,0)),0)-ROUND(E56,0),0)</f>
        <v>0</v>
      </c>
      <c r="I54" s="35"/>
      <c r="J54" s="35"/>
      <c r="K54" s="35"/>
      <c r="L54" s="35"/>
      <c r="M54" s="35"/>
      <c r="N54" s="35"/>
      <c r="O54" s="35"/>
      <c r="P54" s="46"/>
      <c r="Q54" s="46"/>
      <c r="R54" s="18"/>
    </row>
    <row r="55" spans="1:18" ht="12" customHeight="1">
      <c r="B55" s="381" t="s">
        <v>209</v>
      </c>
      <c r="C55" s="367">
        <v>329</v>
      </c>
      <c r="D55" s="368">
        <v>300</v>
      </c>
      <c r="E55" s="368">
        <v>9.6666666666666661</v>
      </c>
      <c r="F55" s="462"/>
      <c r="G55" s="35"/>
      <c r="H55" s="32">
        <f t="shared" ref="H55" si="9">IFERROR(ROUND(IF(C54&gt;0,100*(ROUND(C54,0)-ROUND(D54,0))/ROUND(D54,0),-100*(ROUND(C54,0)-ROUND(D54,0))/ROUND(D54,0)),0)-ROUND(E54,0),0)</f>
        <v>0</v>
      </c>
      <c r="I55" s="35"/>
      <c r="J55" s="35"/>
      <c r="K55" s="35"/>
      <c r="L55" s="35"/>
      <c r="M55" s="35"/>
      <c r="N55" s="35"/>
      <c r="O55" s="35"/>
      <c r="P55" s="46"/>
      <c r="Q55" s="46"/>
      <c r="R55" s="18"/>
    </row>
    <row r="56" spans="1:18" ht="12" customHeight="1">
      <c r="B56" s="381" t="s">
        <v>207</v>
      </c>
      <c r="C56" s="367">
        <v>1430</v>
      </c>
      <c r="D56" s="368">
        <v>1523</v>
      </c>
      <c r="E56" s="368">
        <v>-6.0407091267235717</v>
      </c>
      <c r="F56" s="462"/>
      <c r="G56" s="35"/>
      <c r="H56" s="32">
        <f>IFERROR(ROUND(IF(C53&gt;0,100*(ROUND(C53,0)-ROUND(D53,0))/ROUND(D53,0),-100*(ROUND(C53,0)-ROUND(D53,0))/ROUND(D53,0)),0)-ROUND(E53,0),0)</f>
        <v>0</v>
      </c>
      <c r="I56" s="35"/>
      <c r="J56" s="35"/>
      <c r="K56" s="35"/>
      <c r="L56" s="35"/>
      <c r="M56" s="35"/>
      <c r="N56" s="35"/>
      <c r="O56" s="35"/>
      <c r="P56" s="46"/>
      <c r="Q56" s="46"/>
      <c r="R56" s="18"/>
    </row>
    <row r="57" spans="1:18" s="18" customFormat="1" ht="12" customHeight="1">
      <c r="B57" s="364" t="s">
        <v>210</v>
      </c>
      <c r="C57" s="365">
        <v>2535</v>
      </c>
      <c r="D57" s="366">
        <v>2531</v>
      </c>
      <c r="E57" s="366" t="s">
        <v>151</v>
      </c>
      <c r="F57" s="69"/>
      <c r="G57" s="46"/>
      <c r="H57" s="32">
        <f>IFERROR(ROUND(IF(C53&gt;0,100*(ROUND(C53,0)-ROUND(D53,0))/ROUND(D53,0),-100*(ROUND(C53,0)-ROUND(D53,0))/ROUND(D53,0)),0)-ROUND(E53,0),0)</f>
        <v>0</v>
      </c>
      <c r="I57" s="46"/>
      <c r="J57" s="32">
        <f>ROUND(C54,0)+ROUND(C55,0)-ROUND(C57,0)+ROUND(C56,0)</f>
        <v>0</v>
      </c>
      <c r="K57" s="32">
        <f>ROUND(D54,0)+ROUND(D55,0)-ROUND(D57,0)+ROUND(D56,0)</f>
        <v>0</v>
      </c>
      <c r="L57" s="46"/>
      <c r="M57" s="46"/>
      <c r="N57" s="46"/>
      <c r="O57" s="46"/>
      <c r="P57" s="46"/>
      <c r="Q57" s="46"/>
      <c r="R57" s="43"/>
    </row>
    <row r="58" spans="1:18" ht="12" customHeight="1">
      <c r="B58" s="381" t="s">
        <v>211</v>
      </c>
      <c r="C58" s="367">
        <v>765</v>
      </c>
      <c r="D58" s="368">
        <v>878</v>
      </c>
      <c r="E58" s="368">
        <v>-12.75626423690205</v>
      </c>
      <c r="F58" s="73"/>
      <c r="G58" s="46"/>
      <c r="H58" s="32">
        <f t="shared" ref="H58:H73" si="10">IFERROR(ROUND(IF(C57&gt;0,100*(ROUND(C57,0)-ROUND(D57,0))/ROUND(D57,0),-100*(ROUND(C57,0)-ROUND(D57,0))/ROUND(D57,0)),0)-ROUND(E57,0),0)</f>
        <v>0</v>
      </c>
      <c r="I58" s="46"/>
      <c r="J58" s="46"/>
      <c r="K58" s="46"/>
      <c r="L58" s="46"/>
      <c r="M58" s="46"/>
      <c r="N58" s="46"/>
      <c r="O58" s="46"/>
      <c r="P58" s="46"/>
      <c r="Q58" s="46"/>
    </row>
    <row r="59" spans="1:18" ht="12" customHeight="1">
      <c r="B59" s="431" t="s">
        <v>212</v>
      </c>
      <c r="C59" s="362">
        <v>1680</v>
      </c>
      <c r="D59" s="363">
        <v>1627</v>
      </c>
      <c r="E59" s="363">
        <v>3.2575291948371237</v>
      </c>
      <c r="F59" s="72"/>
      <c r="G59" s="46"/>
      <c r="H59" s="32">
        <f t="shared" si="10"/>
        <v>0</v>
      </c>
      <c r="I59" s="46"/>
      <c r="J59" s="46"/>
      <c r="K59" s="46"/>
      <c r="L59" s="46"/>
      <c r="M59" s="46"/>
      <c r="N59" s="46"/>
      <c r="O59" s="46"/>
      <c r="P59" s="46"/>
      <c r="Q59" s="46"/>
    </row>
    <row r="60" spans="1:18" ht="12" customHeight="1">
      <c r="B60" s="364" t="s">
        <v>213</v>
      </c>
      <c r="C60" s="365">
        <v>2445</v>
      </c>
      <c r="D60" s="366">
        <v>2505</v>
      </c>
      <c r="E60" s="366">
        <v>-2.3552894211576847</v>
      </c>
      <c r="F60" s="186"/>
      <c r="G60" s="46"/>
      <c r="H60" s="32">
        <f t="shared" si="10"/>
        <v>0</v>
      </c>
      <c r="I60" s="46"/>
      <c r="J60" s="46"/>
      <c r="K60" s="46"/>
      <c r="L60" s="46"/>
      <c r="M60" s="46"/>
      <c r="N60" s="46"/>
      <c r="O60" s="46"/>
      <c r="P60" s="46"/>
      <c r="Q60" s="46"/>
    </row>
    <row r="61" spans="1:18" ht="12" customHeight="1">
      <c r="B61" s="431" t="s">
        <v>214</v>
      </c>
      <c r="C61" s="362">
        <v>0</v>
      </c>
      <c r="D61" s="363">
        <v>-171</v>
      </c>
      <c r="E61" s="363" t="s">
        <v>1</v>
      </c>
      <c r="F61" s="72"/>
      <c r="G61" s="46"/>
      <c r="H61" s="32">
        <f t="shared" si="10"/>
        <v>0</v>
      </c>
      <c r="I61" s="46"/>
      <c r="J61" s="32">
        <f>ROUND(C58,0)+ROUND(C59,0)-ROUND(C60,0)</f>
        <v>0</v>
      </c>
      <c r="K61" s="32">
        <f>ROUND(D58,0)+ROUND(D59,0)-ROUND(D60,0)</f>
        <v>0</v>
      </c>
      <c r="L61" s="46"/>
      <c r="M61" s="46"/>
      <c r="N61" s="46"/>
      <c r="O61" s="46"/>
      <c r="P61" s="46"/>
      <c r="Q61" s="46"/>
    </row>
    <row r="62" spans="1:18" ht="12" customHeight="1">
      <c r="B62" s="442" t="s">
        <v>101</v>
      </c>
      <c r="C62" s="443">
        <v>10230.999999999996</v>
      </c>
      <c r="D62" s="444">
        <v>9765</v>
      </c>
      <c r="E62" s="366">
        <v>4.7721454173067075</v>
      </c>
      <c r="F62" s="72"/>
      <c r="G62" s="46"/>
      <c r="H62" s="32">
        <f t="shared" si="10"/>
        <v>0</v>
      </c>
      <c r="I62" s="46"/>
      <c r="J62" s="46"/>
      <c r="K62" s="46"/>
      <c r="L62" s="46"/>
      <c r="M62" s="46"/>
      <c r="N62" s="46"/>
      <c r="O62" s="46"/>
      <c r="P62" s="46"/>
      <c r="Q62" s="46"/>
    </row>
    <row r="63" spans="1:18" ht="12" customHeight="1">
      <c r="B63" s="392" t="s">
        <v>215</v>
      </c>
      <c r="C63" s="445">
        <v>-157.00000000000009</v>
      </c>
      <c r="D63" s="446">
        <v>150</v>
      </c>
      <c r="E63" s="363" t="s">
        <v>1</v>
      </c>
      <c r="F63" s="72"/>
      <c r="G63" s="46"/>
      <c r="H63" s="32">
        <f t="shared" si="10"/>
        <v>0</v>
      </c>
      <c r="I63" s="46"/>
      <c r="J63" s="32">
        <f>ROUND(C53,0)+ROUND(C60,0)+ROUND(C61,0)+ROUND(C57,0)-ROUND(C62,0)</f>
        <v>0</v>
      </c>
      <c r="K63" s="32">
        <f>ROUND(D53,0)+ROUND(D60,0)+ROUND(D61,0)+ROUND(D57,0)-ROUND(D62,0)</f>
        <v>0</v>
      </c>
      <c r="L63" s="46"/>
      <c r="M63" s="46"/>
      <c r="N63" s="46"/>
      <c r="O63" s="46"/>
      <c r="P63" s="46"/>
      <c r="Q63" s="46"/>
    </row>
    <row r="64" spans="1:18" ht="12" customHeight="1">
      <c r="B64" s="442" t="s">
        <v>172</v>
      </c>
      <c r="C64" s="443">
        <v>10073.999999999993</v>
      </c>
      <c r="D64" s="444">
        <v>9915</v>
      </c>
      <c r="E64" s="366">
        <v>1.6036308623298032</v>
      </c>
      <c r="F64" s="67"/>
      <c r="G64" s="46"/>
      <c r="H64" s="32">
        <f t="shared" si="10"/>
        <v>0</v>
      </c>
      <c r="I64" s="46"/>
      <c r="J64" s="46"/>
      <c r="K64" s="46"/>
      <c r="L64" s="46"/>
      <c r="M64" s="46"/>
      <c r="N64" s="46"/>
      <c r="O64" s="46"/>
      <c r="P64" s="46"/>
      <c r="Q64" s="46"/>
    </row>
    <row r="65" spans="2:25" ht="12" customHeight="1">
      <c r="B65" s="461" t="s">
        <v>96</v>
      </c>
      <c r="C65" s="757">
        <v>-6882</v>
      </c>
      <c r="D65" s="448">
        <v>-7093</v>
      </c>
      <c r="E65" s="368">
        <v>2.9747638516847594</v>
      </c>
      <c r="F65" s="67"/>
      <c r="G65" s="46"/>
      <c r="H65" s="32">
        <f t="shared" si="10"/>
        <v>0</v>
      </c>
      <c r="I65" s="46"/>
      <c r="J65" s="32">
        <f>ROUND(C62,0)+ROUND(C63,0)-ROUND(C64,0)</f>
        <v>0</v>
      </c>
      <c r="K65" s="32">
        <f>ROUND(D62,0)+ROUND(D63,0)-ROUND(D64,0)</f>
        <v>0</v>
      </c>
      <c r="L65" s="46"/>
      <c r="M65" s="46"/>
      <c r="N65" s="46"/>
      <c r="O65" s="46"/>
      <c r="P65" s="46"/>
      <c r="Q65" s="46"/>
    </row>
    <row r="66" spans="2:25" ht="12" customHeight="1">
      <c r="B66" s="460" t="s">
        <v>155</v>
      </c>
      <c r="C66" s="445">
        <v>-156</v>
      </c>
      <c r="D66" s="446">
        <v>-188</v>
      </c>
      <c r="E66" s="363">
        <v>17.021276595744681</v>
      </c>
      <c r="F66" s="67"/>
      <c r="G66" s="46"/>
      <c r="H66" s="32">
        <f t="shared" si="10"/>
        <v>0</v>
      </c>
      <c r="I66" s="46"/>
      <c r="J66" s="46"/>
      <c r="K66" s="46"/>
      <c r="L66" s="46"/>
      <c r="M66" s="46"/>
      <c r="N66" s="46"/>
      <c r="O66" s="46"/>
      <c r="P66" s="46"/>
      <c r="Q66" s="46"/>
    </row>
    <row r="67" spans="2:25" ht="12" customHeight="1">
      <c r="B67" s="442" t="s">
        <v>0</v>
      </c>
      <c r="C67" s="756">
        <v>-7038</v>
      </c>
      <c r="D67" s="444">
        <v>-7281</v>
      </c>
      <c r="E67" s="366">
        <v>3.3374536464771323</v>
      </c>
      <c r="F67" s="67"/>
      <c r="G67" s="46"/>
      <c r="H67" s="32">
        <f t="shared" si="10"/>
        <v>0</v>
      </c>
      <c r="I67" s="46"/>
      <c r="J67" s="32">
        <f>ROUND(C65,0)+ROUND(C66,0)-ROUND(C67,0)</f>
        <v>0</v>
      </c>
      <c r="K67" s="32">
        <f>ROUND(D65,0)+ROUND(D66,0)-ROUND(D67,0)</f>
        <v>0</v>
      </c>
      <c r="L67" s="46"/>
      <c r="M67" s="46"/>
      <c r="N67" s="46"/>
      <c r="O67" s="46"/>
      <c r="P67" s="46"/>
      <c r="Q67" s="46"/>
    </row>
    <row r="68" spans="2:25" ht="12" customHeight="1">
      <c r="B68" s="460" t="s">
        <v>4</v>
      </c>
      <c r="C68" s="755">
        <v>-109.36276639836269</v>
      </c>
      <c r="D68" s="446">
        <v>-68</v>
      </c>
      <c r="E68" s="758">
        <v>-60.294117647058826</v>
      </c>
      <c r="F68" s="67"/>
      <c r="G68" s="46"/>
      <c r="H68" s="32">
        <f>IFERROR(ROUND(IF(C65&gt;0,100*(ROUND(C65,0)-ROUND(D65,0))/ROUND(D65,0),-100*(ROUND(C65,0)-ROUND(D65,0))/ROUND(D65,0)),0)-ROUND(E65,0),0)</f>
        <v>0</v>
      </c>
      <c r="I68" s="46"/>
      <c r="J68" s="46"/>
      <c r="K68" s="46"/>
      <c r="L68" s="46"/>
      <c r="M68" s="46"/>
      <c r="N68" s="46"/>
      <c r="O68" s="46"/>
      <c r="P68" s="46"/>
      <c r="Q68" s="46"/>
    </row>
    <row r="69" spans="2:25" ht="12" customHeight="1">
      <c r="B69" s="442" t="s">
        <v>5</v>
      </c>
      <c r="C69" s="443">
        <v>-7147.0000000000009</v>
      </c>
      <c r="D69" s="444">
        <v>-7349</v>
      </c>
      <c r="E69" s="366">
        <v>2.7486732888828413</v>
      </c>
      <c r="F69" s="67"/>
      <c r="G69" s="46"/>
      <c r="H69" s="32">
        <f>IFERROR(ROUND(IF(C68&gt;0,100*(ROUND(C68,0)-ROUND(D68,0))/ROUND(D68,0),-100*(ROUND(C68,0)-ROUND(D68,0))/ROUND(D68,0)),0)-ROUND(E68,0),0)</f>
        <v>0</v>
      </c>
      <c r="I69" s="46"/>
      <c r="J69" s="46"/>
      <c r="K69" s="46"/>
      <c r="L69" s="46"/>
      <c r="M69" s="46"/>
      <c r="N69" s="46"/>
      <c r="O69" s="46"/>
      <c r="P69" s="46"/>
      <c r="Q69" s="46"/>
    </row>
    <row r="70" spans="2:25" ht="12" customHeight="1">
      <c r="B70" s="460" t="s">
        <v>173</v>
      </c>
      <c r="C70" s="445">
        <v>27.99999999999709</v>
      </c>
      <c r="D70" s="446">
        <v>27</v>
      </c>
      <c r="E70" s="363">
        <v>3.7037037037037037</v>
      </c>
      <c r="F70" s="67"/>
      <c r="G70" s="46"/>
      <c r="H70" s="32">
        <f t="shared" si="10"/>
        <v>0</v>
      </c>
      <c r="I70" s="46"/>
      <c r="J70" s="32">
        <f>ROUND(C65,0)+ROUND(C68,0)-ROUND(C69,0)+C66</f>
        <v>0</v>
      </c>
      <c r="K70" s="32">
        <f>ROUND(D65,0)+ROUND(D68,0)-ROUND(D69,0)+D66</f>
        <v>0</v>
      </c>
      <c r="L70" s="46"/>
      <c r="M70" s="46"/>
      <c r="N70" s="46"/>
      <c r="O70" s="46"/>
      <c r="P70" s="46"/>
      <c r="Q70" s="46"/>
    </row>
    <row r="71" spans="2:25" ht="12" customHeight="1">
      <c r="B71" s="442" t="s">
        <v>102</v>
      </c>
      <c r="C71" s="443">
        <v>2954.9999999999918</v>
      </c>
      <c r="D71" s="444">
        <v>2593</v>
      </c>
      <c r="E71" s="366">
        <v>13.960663324334748</v>
      </c>
      <c r="F71" s="67"/>
      <c r="G71" s="46"/>
      <c r="H71" s="32">
        <f t="shared" si="10"/>
        <v>0</v>
      </c>
      <c r="I71" s="46"/>
      <c r="J71" s="46"/>
      <c r="K71" s="46"/>
      <c r="L71" s="46"/>
      <c r="M71" s="46"/>
      <c r="N71" s="46"/>
      <c r="O71" s="46"/>
      <c r="P71" s="46" t="s">
        <v>108</v>
      </c>
      <c r="Q71" s="46"/>
    </row>
    <row r="72" spans="2:25" ht="12" customHeight="1">
      <c r="B72" s="461" t="s">
        <v>216</v>
      </c>
      <c r="C72" s="447">
        <v>1979.9999999999882</v>
      </c>
      <c r="D72" s="448">
        <v>1781</v>
      </c>
      <c r="E72" s="368">
        <v>11.173498034811903</v>
      </c>
      <c r="F72" s="67"/>
      <c r="G72" s="46"/>
      <c r="H72" s="32">
        <f t="shared" si="10"/>
        <v>0</v>
      </c>
      <c r="I72" s="46"/>
      <c r="J72" s="32">
        <f>ROUND(C62,0)+ROUND(C63,0)+ROUND(C69,0)+ROUND(C70,0)-ROUND(C71,0)</f>
        <v>0</v>
      </c>
      <c r="K72" s="32">
        <f>ROUND(D62,0)+ROUND(D63,0)+ROUND(D69,0)+ROUND(D70,0)-ROUND(D71,0)</f>
        <v>0</v>
      </c>
      <c r="L72" s="46"/>
      <c r="M72" s="46"/>
      <c r="N72" s="46"/>
      <c r="O72" s="46"/>
      <c r="P72" s="152">
        <f>C71-'CYYTD performance measures excl'!C15</f>
        <v>0</v>
      </c>
      <c r="Q72" s="152">
        <f>D71-'PYYTD performance measures'!C15</f>
        <v>0</v>
      </c>
    </row>
    <row r="73" spans="2:25" ht="12" customHeight="1">
      <c r="B73" s="461"/>
      <c r="C73" s="601"/>
      <c r="D73" s="601"/>
      <c r="E73" s="602"/>
      <c r="F73" s="67"/>
      <c r="G73" s="46"/>
      <c r="H73" s="32">
        <f t="shared" si="10"/>
        <v>0</v>
      </c>
      <c r="I73" s="229"/>
      <c r="J73" s="46"/>
      <c r="K73" s="46"/>
      <c r="L73" s="46"/>
      <c r="M73" s="46"/>
      <c r="N73" s="46"/>
      <c r="O73" s="229" t="s">
        <v>90</v>
      </c>
      <c r="P73" s="152">
        <f>C72-'CYYTD performance measures excl'!C20</f>
        <v>0</v>
      </c>
      <c r="Q73" s="152">
        <f>D72-'PYYTD performance measures'!C20</f>
        <v>0</v>
      </c>
    </row>
    <row r="74" spans="2:25" ht="12" customHeight="1">
      <c r="B74" s="604" t="s">
        <v>182</v>
      </c>
      <c r="C74" s="380" t="s">
        <v>150</v>
      </c>
      <c r="D74" s="380" t="s">
        <v>150</v>
      </c>
      <c r="E74" s="380"/>
      <c r="F74" s="72"/>
      <c r="G74" s="46"/>
      <c r="H74" s="46"/>
      <c r="I74" s="229" t="s">
        <v>90</v>
      </c>
      <c r="J74" s="46"/>
      <c r="K74" s="46"/>
      <c r="L74" s="46"/>
      <c r="M74" s="46"/>
      <c r="N74" s="46"/>
      <c r="O74" s="46"/>
      <c r="P74" s="46"/>
      <c r="Q74" s="46"/>
    </row>
    <row r="75" spans="2:25" ht="12" customHeight="1">
      <c r="B75" s="605" t="s">
        <v>115</v>
      </c>
      <c r="C75" s="606">
        <v>92042.316142109907</v>
      </c>
      <c r="D75" s="369">
        <v>86400</v>
      </c>
      <c r="E75" s="369"/>
      <c r="F75" s="18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2:25" ht="12" customHeight="1">
      <c r="B76" s="607" t="s">
        <v>123</v>
      </c>
      <c r="C76" s="608">
        <v>113300</v>
      </c>
      <c r="D76" s="609">
        <v>104000</v>
      </c>
      <c r="E76" s="610"/>
      <c r="F76" s="209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W76" s="47" t="s">
        <v>125</v>
      </c>
    </row>
    <row r="77" spans="2:25" ht="12" customHeight="1">
      <c r="B77" s="607" t="s">
        <v>124</v>
      </c>
      <c r="C77" s="608">
        <v>228825.99999999997</v>
      </c>
      <c r="D77" s="609">
        <v>222100</v>
      </c>
      <c r="E77" s="610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8" t="s">
        <v>23</v>
      </c>
      <c r="S77" s="257" t="e">
        <f>CQtr</f>
        <v>#REF!</v>
      </c>
      <c r="T77" s="257" t="s">
        <v>44</v>
      </c>
      <c r="U77" s="257" t="s">
        <v>41</v>
      </c>
      <c r="W77" s="257" t="e">
        <f>CQtr</f>
        <v>#REF!</v>
      </c>
      <c r="X77" s="257" t="s">
        <v>44</v>
      </c>
      <c r="Y77" s="257" t="s">
        <v>41</v>
      </c>
    </row>
    <row r="78" spans="2:25" ht="13.2">
      <c r="B78" s="607" t="s">
        <v>119</v>
      </c>
      <c r="C78" s="608">
        <v>127676.90971541002</v>
      </c>
      <c r="D78" s="609">
        <v>144200</v>
      </c>
      <c r="E78" s="610"/>
      <c r="F78" s="227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250" t="s">
        <v>115</v>
      </c>
      <c r="S78" s="152">
        <f>ROUND(C75,-2)-ROUND(W78,-2)</f>
        <v>-36200</v>
      </c>
      <c r="T78" s="152">
        <f t="shared" ref="T78:T87" si="11">ROUND(D75,-2)-ROUND(X78,-2)</f>
        <v>-4200</v>
      </c>
      <c r="U78" s="152"/>
      <c r="W78" s="155">
        <f>'Barclays International Qrtly'!C77</f>
        <v>128173.97596493</v>
      </c>
      <c r="X78" s="155">
        <f>'Barclays International Qrtly'!H77</f>
        <v>90629.572899349907</v>
      </c>
      <c r="Y78" s="155">
        <f>'Barclays International Qrtly'!J77</f>
        <v>86369.046190870111</v>
      </c>
    </row>
    <row r="79" spans="2:25" ht="13.2">
      <c r="B79" s="607" t="s">
        <v>116</v>
      </c>
      <c r="C79" s="608">
        <v>78508.938921480003</v>
      </c>
      <c r="D79" s="609">
        <v>73400</v>
      </c>
      <c r="E79" s="610"/>
      <c r="F79" s="227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 t="s">
        <v>123</v>
      </c>
      <c r="S79" s="152">
        <f t="shared" ref="S79:S87" si="12">ROUND(C76,-2)-ROUND(W79,-2)</f>
        <v>11800</v>
      </c>
      <c r="T79" s="152">
        <f t="shared" si="11"/>
        <v>-13200</v>
      </c>
      <c r="U79" s="152"/>
      <c r="W79" s="155">
        <f>'Barclays International Qrtly'!C78</f>
        <v>101487</v>
      </c>
      <c r="X79" s="155">
        <f>'Barclays International Qrtly'!H78</f>
        <v>117200</v>
      </c>
      <c r="Y79" s="155">
        <f>'Barclays International Qrtly'!J78</f>
        <v>104000</v>
      </c>
    </row>
    <row r="80" spans="2:25" ht="13.2">
      <c r="B80" s="611" t="s">
        <v>120</v>
      </c>
      <c r="C80" s="737">
        <v>155300</v>
      </c>
      <c r="D80" s="612">
        <v>160400</v>
      </c>
      <c r="E80" s="612"/>
      <c r="F80" s="227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 t="s">
        <v>124</v>
      </c>
      <c r="S80" s="152">
        <f t="shared" si="12"/>
        <v>-112600</v>
      </c>
      <c r="T80" s="152">
        <f t="shared" si="11"/>
        <v>4800</v>
      </c>
      <c r="U80" s="152"/>
      <c r="W80" s="155">
        <f>'Barclays International Qrtly'!C79</f>
        <v>341438.99999999948</v>
      </c>
      <c r="X80" s="155">
        <f>'Barclays International Qrtly'!H79</f>
        <v>217300</v>
      </c>
      <c r="Y80" s="155">
        <f>'Barclays International Qrtly'!J79</f>
        <v>222100</v>
      </c>
    </row>
    <row r="81" spans="2:25" ht="13.2">
      <c r="B81" s="442" t="s">
        <v>10</v>
      </c>
      <c r="C81" s="738">
        <v>795600</v>
      </c>
      <c r="D81" s="370">
        <v>790500</v>
      </c>
      <c r="E81" s="613"/>
      <c r="F81" s="227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 t="s">
        <v>119</v>
      </c>
      <c r="S81" s="152">
        <f t="shared" si="12"/>
        <v>-60100</v>
      </c>
      <c r="T81" s="152">
        <f t="shared" si="11"/>
        <v>-8700</v>
      </c>
      <c r="U81" s="152"/>
      <c r="W81" s="155">
        <f>'Barclays International Qrtly'!C80</f>
        <v>187772.95500085995</v>
      </c>
      <c r="X81" s="155">
        <f>'Barclays International Qrtly'!H80</f>
        <v>152900</v>
      </c>
      <c r="Y81" s="155">
        <f>'Barclays International Qrtly'!J80</f>
        <v>144200</v>
      </c>
    </row>
    <row r="82" spans="2:25" ht="13.2">
      <c r="B82" s="461" t="s">
        <v>122</v>
      </c>
      <c r="C82" s="608">
        <v>146200</v>
      </c>
      <c r="D82" s="432">
        <v>136300</v>
      </c>
      <c r="E82" s="614"/>
      <c r="F82" s="227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 t="s">
        <v>116</v>
      </c>
      <c r="S82" s="195">
        <f>ROUND(C79,-2)-ROUND(W82,-2)</f>
        <v>-73700</v>
      </c>
      <c r="T82" s="152">
        <f t="shared" si="11"/>
        <v>-23500</v>
      </c>
      <c r="U82" s="152"/>
      <c r="W82" s="155">
        <f>'Barclays International Qrtly'!C81</f>
        <v>152246.80845167997</v>
      </c>
      <c r="X82" s="155">
        <f>'Barclays International Qrtly'!H81</f>
        <v>96900</v>
      </c>
      <c r="Y82" s="155">
        <f>'Barclays International Qrtly'!J81</f>
        <v>73400</v>
      </c>
    </row>
    <row r="83" spans="2:25" ht="13.2">
      <c r="B83" s="615" t="s">
        <v>121</v>
      </c>
      <c r="C83" s="608">
        <v>228866.99999999971</v>
      </c>
      <c r="D83" s="609">
        <v>219600</v>
      </c>
      <c r="E83" s="610"/>
      <c r="F83" s="227"/>
      <c r="G83" s="46"/>
      <c r="H83" s="46"/>
      <c r="I83" s="46"/>
      <c r="J83" s="152">
        <f>ROUND(C81,-2)-ROUND(C80,-2)-ROUND(C79,-2)-ROUND(C78,-2)-ROUND(C77,-2)-ROUND(C76,-2)-ROUND(C75,-2)</f>
        <v>0</v>
      </c>
      <c r="K83" s="152">
        <f>ROUND(D81,-2)-ROUND(D80,-2)-ROUND(D79,-2)-ROUND(D78,-2)-ROUND(D77,-2)-ROUND(D76,-2)-ROUND(D75,-2)</f>
        <v>0</v>
      </c>
      <c r="L83" s="152">
        <f>ROUND(E81,-2)-ROUND(E80,-2)-ROUND(E79,-2)-ROUND(E78,-2)-ROUND(E77,-2)-ROUND(E76,-2)-ROUND(E75,-2)</f>
        <v>0</v>
      </c>
      <c r="M83" s="46"/>
      <c r="N83" s="46"/>
      <c r="O83" s="46"/>
      <c r="P83" s="46"/>
      <c r="Q83" s="46"/>
      <c r="R83" s="46" t="s">
        <v>120</v>
      </c>
      <c r="S83" s="152">
        <f t="shared" si="12"/>
        <v>-16100</v>
      </c>
      <c r="T83" s="152">
        <f t="shared" si="11"/>
        <v>-2800</v>
      </c>
      <c r="U83" s="152"/>
      <c r="W83" s="155">
        <f>'Barclays International Qrtly'!C82</f>
        <v>171400</v>
      </c>
      <c r="X83" s="155">
        <f>'Barclays International Qrtly'!H82</f>
        <v>163200</v>
      </c>
      <c r="Y83" s="155">
        <f>'Barclays International Qrtly'!J82</f>
        <v>160400</v>
      </c>
    </row>
    <row r="84" spans="2:25" ht="13.2">
      <c r="B84" s="603" t="s">
        <v>113</v>
      </c>
      <c r="C84" s="768">
        <v>171452.98988368199</v>
      </c>
      <c r="D84" s="616">
        <v>170900</v>
      </c>
      <c r="E84" s="371"/>
      <c r="F84" s="227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 t="s">
        <v>10</v>
      </c>
      <c r="S84" s="152">
        <f t="shared" si="12"/>
        <v>-286900</v>
      </c>
      <c r="T84" s="152">
        <f t="shared" si="11"/>
        <v>-47600</v>
      </c>
      <c r="U84" s="152"/>
      <c r="W84" s="155">
        <f>'Barclays International Qrtly'!C83</f>
        <v>1082486</v>
      </c>
      <c r="X84" s="155">
        <f>'Barclays International Qrtly'!H83</f>
        <v>838100</v>
      </c>
      <c r="Y84" s="155">
        <f>'Barclays International Qrtly'!J83</f>
        <v>790500</v>
      </c>
    </row>
    <row r="85" spans="2:25" ht="13.2">
      <c r="B85" s="603"/>
      <c r="C85" s="359"/>
      <c r="D85" s="359"/>
      <c r="E85" s="372"/>
      <c r="F85" s="227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 t="s">
        <v>122</v>
      </c>
      <c r="S85" s="152">
        <f t="shared" si="12"/>
        <v>-52200</v>
      </c>
      <c r="T85" s="152">
        <f t="shared" si="11"/>
        <v>-15100</v>
      </c>
      <c r="U85" s="152"/>
      <c r="W85" s="155">
        <f>'Barclays International Qrtly'!C84</f>
        <v>198413.721617859</v>
      </c>
      <c r="X85" s="155">
        <f>'Barclays International Qrtly'!H84</f>
        <v>151408.62508740014</v>
      </c>
      <c r="Y85" s="155">
        <f>'Barclays International Qrtly'!J84</f>
        <v>136278.73094252005</v>
      </c>
    </row>
    <row r="86" spans="2:25" ht="12" customHeight="1">
      <c r="B86" s="604" t="s">
        <v>175</v>
      </c>
      <c r="C86" s="382"/>
      <c r="D86" s="382"/>
      <c r="E86" s="358"/>
      <c r="F86" s="73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 t="s">
        <v>121</v>
      </c>
      <c r="S86" s="152">
        <f t="shared" si="12"/>
        <v>-109800</v>
      </c>
      <c r="T86" s="152">
        <f t="shared" si="11"/>
        <v>6100</v>
      </c>
      <c r="U86" s="152"/>
      <c r="W86" s="155">
        <f>'Barclays International Qrtly'!C85</f>
        <v>338703.00000000006</v>
      </c>
      <c r="X86" s="155">
        <f>'Barclays International Qrtly'!H85</f>
        <v>213500</v>
      </c>
      <c r="Y86" s="155">
        <f>'Barclays International Qrtly'!J85</f>
        <v>219600</v>
      </c>
    </row>
    <row r="87" spans="2:25" ht="12" customHeight="1">
      <c r="B87" s="605" t="s">
        <v>35</v>
      </c>
      <c r="C87" s="449">
        <v>7.5999999999999998E-2</v>
      </c>
      <c r="D87" s="450">
        <v>6.9000000000000006E-2</v>
      </c>
      <c r="E87" s="450"/>
      <c r="F87" s="73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 t="s">
        <v>12</v>
      </c>
      <c r="S87" s="152">
        <f t="shared" si="12"/>
        <v>-30200</v>
      </c>
      <c r="T87" s="152">
        <f t="shared" si="11"/>
        <v>-5700</v>
      </c>
      <c r="U87" s="152"/>
      <c r="W87" s="155">
        <f>'Barclays International Qrtly'!C86</f>
        <v>201747.00000000003</v>
      </c>
      <c r="X87" s="155">
        <f>'Barclays International Qrtly'!H86</f>
        <v>176589.56171244648</v>
      </c>
      <c r="Y87" s="155">
        <f>'Barclays International Qrtly'!J86</f>
        <v>170902.00000000006</v>
      </c>
    </row>
    <row r="88" spans="2:25" ht="12" customHeight="1">
      <c r="B88" s="603" t="s">
        <v>190</v>
      </c>
      <c r="C88" s="608">
        <v>25886.815093654146</v>
      </c>
      <c r="D88" s="616">
        <v>26000</v>
      </c>
      <c r="E88" s="451"/>
      <c r="F88" s="73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2:25" ht="11.25" customHeight="1">
      <c r="B89" s="603" t="s">
        <v>154</v>
      </c>
      <c r="C89" s="617">
        <v>0.7</v>
      </c>
      <c r="D89" s="373">
        <v>0.75</v>
      </c>
      <c r="E89" s="381"/>
      <c r="F89" s="73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2:25" ht="12" customHeight="1">
      <c r="B90" s="603"/>
      <c r="C90" s="433"/>
      <c r="D90" s="433"/>
      <c r="E90" s="433"/>
      <c r="F90" s="73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2:25" ht="12" customHeight="1">
      <c r="B91" s="604" t="s">
        <v>192</v>
      </c>
      <c r="C91" s="439" t="s">
        <v>2</v>
      </c>
      <c r="D91" s="439" t="s">
        <v>2</v>
      </c>
      <c r="E91" s="380"/>
      <c r="F91" s="73"/>
      <c r="G91" s="46"/>
      <c r="H91" s="202" t="s">
        <v>14</v>
      </c>
      <c r="I91" s="46"/>
      <c r="J91" s="46"/>
      <c r="K91" s="47" t="s">
        <v>126</v>
      </c>
      <c r="L91" s="46"/>
      <c r="M91" s="46"/>
      <c r="N91" s="46"/>
      <c r="O91" s="46"/>
      <c r="P91" s="46"/>
      <c r="Q91" s="46"/>
    </row>
    <row r="92" spans="2:25" ht="12" customHeight="1">
      <c r="B92" s="605" t="s">
        <v>102</v>
      </c>
      <c r="C92" s="753">
        <v>3064.3627663983543</v>
      </c>
      <c r="D92" s="374">
        <v>2661</v>
      </c>
      <c r="E92" s="452">
        <v>15.144682450206689</v>
      </c>
      <c r="F92" s="73"/>
      <c r="G92" s="46"/>
      <c r="H92" s="256">
        <f>ROUND(H93,2)-ROUND(C89,2)</f>
        <v>0</v>
      </c>
      <c r="I92" s="256">
        <f>ROUND(I93,2)-ROUND(D89,2)</f>
        <v>0</v>
      </c>
      <c r="J92" s="46"/>
      <c r="K92" s="169">
        <f>ROUND(C87,3)-ROUND((ROUND(C72,0)/ROUND(C88,-2)),3)</f>
        <v>0</v>
      </c>
      <c r="L92" s="169">
        <f>ROUND(D87,3)-ROUND((ROUND(D72,0)/ROUND(D88,-2)),3)</f>
        <v>0</v>
      </c>
      <c r="M92" s="46"/>
      <c r="N92" s="46"/>
      <c r="O92" s="46"/>
      <c r="P92" s="46"/>
      <c r="Q92" s="46"/>
    </row>
    <row r="93" spans="2:25" ht="12" customHeight="1">
      <c r="B93" s="603" t="s">
        <v>174</v>
      </c>
      <c r="C93" s="754">
        <v>2063.5162600801118</v>
      </c>
      <c r="D93" s="739">
        <v>1843</v>
      </c>
      <c r="E93" s="448">
        <v>11.991318502441672</v>
      </c>
      <c r="F93" s="73"/>
      <c r="G93" s="46"/>
      <c r="H93" s="255">
        <f>-1*(ROUND(C69,0))/ROUND(C62,0)</f>
        <v>0.69856319030397807</v>
      </c>
      <c r="I93" s="255">
        <f>-1*(ROUND(D69,0))/D62</f>
        <v>0.75258576548899125</v>
      </c>
      <c r="J93" s="229" t="s">
        <v>127</v>
      </c>
      <c r="K93" s="169">
        <f>ROUND(C94,3)-ROUND((ROUND(C93,0)/ROUND(C88,-2)),3)</f>
        <v>0</v>
      </c>
      <c r="L93" s="169">
        <f>ROUND(D94,3)-ROUND((ROUND(D93,0)/ROUND(D88,-2)),3)</f>
        <v>0</v>
      </c>
      <c r="M93" s="46"/>
      <c r="N93" s="46"/>
      <c r="O93" s="46"/>
      <c r="P93" s="46"/>
      <c r="Q93" s="46"/>
    </row>
    <row r="94" spans="2:25" ht="12" customHeight="1">
      <c r="B94" s="603" t="s">
        <v>35</v>
      </c>
      <c r="C94" s="429">
        <v>0.08</v>
      </c>
      <c r="D94" s="433">
        <v>7.0999999999999994E-2</v>
      </c>
      <c r="E94" s="375"/>
      <c r="F94" s="73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2:25" ht="14.25" customHeight="1">
      <c r="B95" s="603" t="s">
        <v>154</v>
      </c>
      <c r="C95" s="617">
        <v>0.69</v>
      </c>
      <c r="D95" s="618">
        <v>0.75</v>
      </c>
      <c r="E95" s="376"/>
      <c r="F95" s="73"/>
      <c r="G95" s="46"/>
      <c r="H95" s="32">
        <f>IFERROR(ROUND(IF(C92&gt;0,100*(ROUND(C92,0)-ROUND(D92,0))/ROUND(D92,0),-100*(ROUND(C92,0)-ROUND(D92,0))/ROUND(D92,0)),0)-ROUND(E92,0),0)</f>
        <v>0</v>
      </c>
      <c r="I95" s="46"/>
      <c r="J95" s="46"/>
      <c r="K95" s="32">
        <f>ROUND(C92,0)-SUM('BI performance measures excl'!B44:F44)</f>
        <v>-357.22717325835765</v>
      </c>
      <c r="L95" s="49">
        <f>ROUND(D92,-1)-ROUND(SUM('BI performance measures excl'!G44:K44),-1)</f>
        <v>340</v>
      </c>
      <c r="M95" s="46"/>
      <c r="N95" s="46"/>
      <c r="O95" s="46"/>
      <c r="P95" s="152">
        <f>ROUND(C92,0)-ROUND('CYYTD performance measures excl'!C17,0)</f>
        <v>0</v>
      </c>
      <c r="Q95" s="152">
        <f>ROUND(D92,0)-ROUND('PYYTD performance measures'!C17,0)</f>
        <v>0</v>
      </c>
    </row>
    <row r="96" spans="2:25" ht="12" customHeight="1">
      <c r="B96" s="161"/>
      <c r="C96" s="210"/>
      <c r="D96" s="210"/>
      <c r="E96" s="73"/>
      <c r="F96" s="73"/>
      <c r="G96" s="46"/>
      <c r="H96" s="32">
        <f>IFERROR(ROUND(IF(C93&gt;0,100*(ROUND(C93,0)-ROUND(D93,0))/ROUND(D93,0),-100*(ROUND(C93,0)-ROUND(D93,0))/ROUND(D93,0)),0)-ROUND(E93,0),0)</f>
        <v>0</v>
      </c>
      <c r="I96" s="46"/>
      <c r="J96" s="46"/>
      <c r="K96" s="46"/>
      <c r="L96" s="46"/>
      <c r="M96" s="46"/>
      <c r="N96" s="46"/>
      <c r="O96" s="46"/>
      <c r="P96" s="152">
        <f>C93-'CYYTD performance measures excl'!C22</f>
        <v>0</v>
      </c>
      <c r="Q96" s="152">
        <f>ROUND(D93,0)-ROUND('PYYTD performance measures'!C22,0)</f>
        <v>0</v>
      </c>
    </row>
    <row r="97" spans="2:17" ht="12" customHeight="1">
      <c r="B97" s="1624" t="s">
        <v>76</v>
      </c>
      <c r="C97" s="359" t="s">
        <v>158</v>
      </c>
      <c r="D97" s="359" t="s">
        <v>158</v>
      </c>
      <c r="E97" s="199"/>
      <c r="F97" s="73"/>
      <c r="G97" s="46"/>
      <c r="H97" s="46"/>
      <c r="I97" s="46"/>
      <c r="J97" s="46"/>
      <c r="K97" s="46"/>
      <c r="L97" s="46"/>
      <c r="M97" s="46"/>
      <c r="N97" s="46"/>
      <c r="O97" s="46"/>
      <c r="P97" s="254">
        <f>C94-'CYYTD performance measures excl'!C29</f>
        <v>0</v>
      </c>
      <c r="Q97" s="254">
        <f>D94-'PYYTD performance measures'!C29</f>
        <v>0</v>
      </c>
    </row>
    <row r="98" spans="2:17" ht="12" customHeight="1">
      <c r="B98" s="1624" t="s">
        <v>24</v>
      </c>
      <c r="C98" s="378" t="s">
        <v>156</v>
      </c>
      <c r="D98" s="378" t="s">
        <v>157</v>
      </c>
      <c r="E98" s="378"/>
      <c r="F98" s="73"/>
      <c r="G98" s="46"/>
      <c r="H98" s="202" t="s">
        <v>92</v>
      </c>
      <c r="I98" s="46"/>
      <c r="J98" s="46"/>
      <c r="K98" s="46"/>
      <c r="L98" s="46"/>
      <c r="M98" s="46"/>
      <c r="N98" s="46"/>
      <c r="O98" s="46"/>
      <c r="P98" s="152">
        <f>ROUND(C95,0)-ROUND('CYYTD performance measures excl'!C12,0)</f>
        <v>0</v>
      </c>
      <c r="Q98" s="152">
        <f>ROUND(D95,0)-ROUND('PYYTD performance measures'!C12,0)</f>
        <v>0</v>
      </c>
    </row>
    <row r="99" spans="2:17" ht="12" customHeight="1">
      <c r="B99" s="379" t="s">
        <v>164</v>
      </c>
      <c r="C99" s="380" t="s">
        <v>2</v>
      </c>
      <c r="D99" s="380" t="s">
        <v>2</v>
      </c>
      <c r="E99" s="380" t="s">
        <v>61</v>
      </c>
      <c r="G99" s="46"/>
      <c r="H99" s="256">
        <f>ROUND(C95,2)-ROUND(H100,2)</f>
        <v>0</v>
      </c>
      <c r="I99" s="256">
        <f>ROUND(D95,2)-ROUND(I100,2)</f>
        <v>0</v>
      </c>
      <c r="J99" s="46"/>
      <c r="K99" s="46"/>
      <c r="L99" s="46"/>
      <c r="M99" s="46"/>
      <c r="N99" s="46"/>
      <c r="O99" s="46"/>
      <c r="P99" s="46"/>
      <c r="Q99" s="46"/>
    </row>
    <row r="100" spans="2:17" ht="12" customHeight="1">
      <c r="B100" s="463" t="s">
        <v>179</v>
      </c>
      <c r="C100" s="453">
        <v>2822.0000000000005</v>
      </c>
      <c r="D100" s="452">
        <v>2731</v>
      </c>
      <c r="E100" s="452">
        <v>3.3321127792017577</v>
      </c>
      <c r="F100" s="695"/>
      <c r="G100" s="46"/>
      <c r="H100" s="255">
        <f>-1*(ROUND(C69,0)-ROUND(C68,0))/ROUND(C62,0)</f>
        <v>0.68790929527905387</v>
      </c>
      <c r="I100" s="269">
        <f>-1*(ROUND(D69,0)-ROUND(D68,0))/ROUND(D62,0)</f>
        <v>0.74562211981566817</v>
      </c>
      <c r="J100" s="46"/>
      <c r="K100" s="46"/>
      <c r="L100" s="46"/>
      <c r="M100" s="46"/>
      <c r="N100" s="46"/>
      <c r="O100" s="46"/>
      <c r="P100" s="46"/>
      <c r="Q100" s="46"/>
    </row>
    <row r="101" spans="2:17" ht="13.5" customHeight="1">
      <c r="B101" s="460" t="s">
        <v>233</v>
      </c>
      <c r="C101" s="445">
        <v>1622</v>
      </c>
      <c r="D101" s="446">
        <v>1530</v>
      </c>
      <c r="E101" s="446">
        <v>6.0130718954248366</v>
      </c>
      <c r="F101" s="695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2:17" ht="13.5" customHeight="1">
      <c r="B102" s="442" t="s">
        <v>101</v>
      </c>
      <c r="C102" s="443">
        <v>4443.9999999999991</v>
      </c>
      <c r="D102" s="444">
        <v>4261</v>
      </c>
      <c r="E102" s="444">
        <v>4.294766486740202</v>
      </c>
      <c r="G102" s="46"/>
      <c r="H102" s="47" t="s">
        <v>22</v>
      </c>
      <c r="I102" s="47"/>
      <c r="J102" s="47" t="s">
        <v>15</v>
      </c>
      <c r="K102" s="46"/>
      <c r="L102" s="46"/>
      <c r="M102" s="46"/>
      <c r="N102" s="46"/>
      <c r="O102" s="46"/>
      <c r="P102" s="46"/>
      <c r="Q102" s="46"/>
    </row>
    <row r="103" spans="2:17" ht="11.4">
      <c r="B103" s="460" t="s">
        <v>171</v>
      </c>
      <c r="C103" s="445">
        <v>-1016</v>
      </c>
      <c r="D103" s="446">
        <v>-808</v>
      </c>
      <c r="E103" s="446">
        <v>-25.742574257425744</v>
      </c>
      <c r="F103" s="43"/>
      <c r="G103" s="46"/>
      <c r="H103" s="32">
        <f>IFERROR(ROUND(IF(C100&gt;0,100*(ROUND(C100,0)-ROUND(D100,0))/ROUND(D100,0),-100*(ROUND(C100,0)-ROUND(D100,0))/ROUND(D100,0)),0)-ROUND(E100,0),0)</f>
        <v>0</v>
      </c>
      <c r="I103" s="47"/>
      <c r="J103" s="33">
        <f>ROUND(C100,0)+ROUND(C101,0)-ROUND(C102,0)</f>
        <v>0</v>
      </c>
      <c r="K103" s="33">
        <f>ROUND(D100,0)+ROUND(D101,0)-ROUND(D102,0)</f>
        <v>0</v>
      </c>
      <c r="L103" s="46"/>
      <c r="M103" s="46"/>
      <c r="N103" s="46"/>
      <c r="O103" s="46"/>
      <c r="P103" s="46"/>
      <c r="Q103" s="46"/>
    </row>
    <row r="104" spans="2:17" ht="13.2">
      <c r="B104" s="442" t="s">
        <v>172</v>
      </c>
      <c r="C104" s="443">
        <v>3427.9999999999995</v>
      </c>
      <c r="D104" s="444">
        <v>3453</v>
      </c>
      <c r="E104" s="444">
        <v>-0.72400810889081957</v>
      </c>
      <c r="F104" s="208"/>
      <c r="G104" s="46"/>
      <c r="H104" s="32">
        <f>IFERROR(ROUND(IF(C101&gt;0,100*(ROUND(C101,0)-ROUND(D101,0))/ROUND(D101,0),-100*(ROUND(C101,0)-ROUND(D101,0))/ROUND(D101,0)),0)-ROUND(E101,0),0)</f>
        <v>0</v>
      </c>
      <c r="I104" s="47"/>
      <c r="J104" s="47"/>
      <c r="K104" s="46"/>
      <c r="L104" s="46"/>
      <c r="M104" s="46"/>
      <c r="N104" s="46"/>
      <c r="O104" s="46"/>
      <c r="P104" s="46"/>
      <c r="Q104" s="46"/>
    </row>
    <row r="105" spans="2:17" ht="12" customHeight="1">
      <c r="B105" s="461" t="s">
        <v>96</v>
      </c>
      <c r="C105" s="447">
        <v>-2281</v>
      </c>
      <c r="D105" s="448">
        <v>-2231</v>
      </c>
      <c r="E105" s="448">
        <v>-2.2411474675033616</v>
      </c>
      <c r="G105" s="46"/>
      <c r="H105" s="32">
        <f>IFERROR(ROUND(IF(C102&gt;0,100*(ROUND(C102,0)-ROUND(D102,0))/ROUND(D102,0),-100*(ROUND(C102,0)-ROUND(D102,0))/ROUND(D102,0)),0)-ROUND(E102,0),0)</f>
        <v>0</v>
      </c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2:17" ht="12" customHeight="1">
      <c r="B106" s="460" t="s">
        <v>155</v>
      </c>
      <c r="C106" s="445">
        <v>-18.399999999999981</v>
      </c>
      <c r="D106" s="446">
        <v>-22</v>
      </c>
      <c r="E106" s="446">
        <v>18.181818181818183</v>
      </c>
      <c r="F106" s="695"/>
      <c r="G106" s="46"/>
      <c r="H106" s="32">
        <f>IFERROR(ROUND(IF(C103&gt;0,100*(ROUND(C103,0)-ROUND(D103,0))/ROUND(D103,0),-100*(ROUND(C103,0)-ROUND(D103,0))/ROUND(D103,0)),0)-ROUND(E103,0),0)</f>
        <v>0</v>
      </c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2:17" ht="12" customHeight="1">
      <c r="B107" s="442" t="s">
        <v>0</v>
      </c>
      <c r="C107" s="443">
        <v>-2299.4</v>
      </c>
      <c r="D107" s="444">
        <v>-2253</v>
      </c>
      <c r="E107" s="444">
        <v>-2.041722148246782</v>
      </c>
      <c r="F107" s="695"/>
      <c r="G107" s="46"/>
      <c r="H107" s="32">
        <f>IFERROR(ROUND(IF(C104&gt;0,100*(ROUND(C104,0)-ROUND(D104,0))/ROUND(D104,0),-100*(ROUND(C104,0)-ROUND(D104,0))/ROUND(D104,0)),0)-ROUND(E104,0),0)</f>
        <v>0</v>
      </c>
      <c r="I107" s="46"/>
      <c r="J107" s="33">
        <f>ROUND(C105,0)+ROUND(C106,0)-ROUND(C107,0)</f>
        <v>0</v>
      </c>
      <c r="K107" s="33">
        <f t="shared" ref="K107" si="13">ROUND(D105,0)+ROUND(D106,0)-ROUND(D107,0)</f>
        <v>0</v>
      </c>
      <c r="L107" s="46"/>
      <c r="M107" s="46"/>
      <c r="N107" s="46"/>
      <c r="O107" s="46"/>
      <c r="P107" s="46"/>
      <c r="Q107" s="46"/>
    </row>
    <row r="108" spans="2:17" ht="12" customHeight="1">
      <c r="B108" s="460" t="s">
        <v>4</v>
      </c>
      <c r="C108" s="445">
        <v>-7.4087846900000001</v>
      </c>
      <c r="D108" s="446">
        <v>-59</v>
      </c>
      <c r="E108" s="446">
        <v>88.13559322033899</v>
      </c>
      <c r="G108" s="46"/>
      <c r="H108" s="32">
        <f>IFERROR(ROUND(IF(C103&gt;0,100*(ROUND(C103,0)-ROUND(D103,0))/ROUND(D103,0),-100*(ROUND(C103,0)-ROUND(D103,0))/ROUND(D103,0)),0)-ROUND(E103,0),0)</f>
        <v>0</v>
      </c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2:17" ht="12" customHeight="1">
      <c r="B109" s="442" t="s">
        <v>5</v>
      </c>
      <c r="C109" s="443">
        <v>-2306</v>
      </c>
      <c r="D109" s="444">
        <v>-2312</v>
      </c>
      <c r="E109" s="438" t="s">
        <v>151</v>
      </c>
      <c r="G109" s="46"/>
      <c r="H109" s="32">
        <f>IFERROR(ROUND(IF(C104&gt;0,100*(ROUND(C104,0)-ROUND(D104,0))/ROUND(D104,0),-100*(ROUND(C104,0)-ROUND(D104,0))/ROUND(D104,0)),0)-ROUND(E104,0),0)</f>
        <v>0</v>
      </c>
      <c r="I109" s="46"/>
      <c r="J109" s="33">
        <f>ROUND(C102,0)+ROUND(C103,0)-ROUND(C104,0)</f>
        <v>0</v>
      </c>
      <c r="K109" s="33">
        <f>ROUND(D102,0)+ROUND(D103,0)-ROUND(D104,0)</f>
        <v>0</v>
      </c>
      <c r="L109" s="46"/>
      <c r="M109" s="46"/>
      <c r="N109" s="46"/>
      <c r="O109" s="46"/>
      <c r="P109" s="46"/>
      <c r="Q109" s="46"/>
    </row>
    <row r="110" spans="2:17" ht="12" customHeight="1">
      <c r="B110" s="460" t="s">
        <v>173</v>
      </c>
      <c r="C110" s="445">
        <v>41.000000000000327</v>
      </c>
      <c r="D110" s="446">
        <v>41</v>
      </c>
      <c r="E110" s="446">
        <v>0</v>
      </c>
      <c r="G110" s="46"/>
      <c r="H110" s="32">
        <f>IFERROR(ROUND(IF(C105&gt;0,100*(ROUND(C105,0)-ROUND(D105,0))/ROUND(D105,0),-100*(ROUND(C105,0)-ROUND(D105,0))/ROUND(D105,0)),0)-ROUND(E105,0),0)</f>
        <v>0</v>
      </c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2:17" ht="12" customHeight="1">
      <c r="B111" s="442" t="s">
        <v>102</v>
      </c>
      <c r="C111" s="443">
        <v>1163.0000000000002</v>
      </c>
      <c r="D111" s="444">
        <v>1182</v>
      </c>
      <c r="E111" s="444">
        <v>-1.607445008460237</v>
      </c>
      <c r="G111" s="46"/>
      <c r="H111" s="32">
        <f t="shared" ref="H111:H116" si="14">IFERROR(ROUND(IF(C108&gt;0,100*(ROUND(C108,0)-ROUND(D108,0))/ROUND(D108,0),-100*(ROUND(C108,0)-ROUND(D108,0))/ROUND(D108,0)),0)-ROUND(E108,0),0)</f>
        <v>0</v>
      </c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2:17" ht="12" customHeight="1">
      <c r="B112" s="461" t="s">
        <v>181</v>
      </c>
      <c r="C112" s="740">
        <v>836.00000000000034</v>
      </c>
      <c r="D112" s="461">
        <v>818</v>
      </c>
      <c r="E112" s="448">
        <v>2.2004889975550124</v>
      </c>
      <c r="G112" s="46"/>
      <c r="H112" s="32">
        <f t="shared" si="14"/>
        <v>0</v>
      </c>
      <c r="I112" s="46"/>
      <c r="J112" s="33">
        <f>ROUND(C105,0)+ROUND(C108,0)-ROUND(C109,0)+ROUND(C106,0)</f>
        <v>0</v>
      </c>
      <c r="K112" s="33">
        <f>ROUND(D105,0)+ROUND(D108,0)-ROUND(D109,0)+ROUND(D106,0)</f>
        <v>0</v>
      </c>
      <c r="L112" s="46"/>
      <c r="M112" s="46"/>
      <c r="N112" s="46"/>
      <c r="O112" s="46"/>
      <c r="P112" s="46"/>
      <c r="Q112" s="46"/>
    </row>
    <row r="113" spans="2:25" ht="12" customHeight="1">
      <c r="B113" s="464"/>
      <c r="C113" s="434"/>
      <c r="D113" s="434"/>
      <c r="E113" s="434"/>
      <c r="G113" s="46"/>
      <c r="H113" s="32">
        <f t="shared" si="14"/>
        <v>0</v>
      </c>
      <c r="I113" s="46"/>
      <c r="J113" s="36"/>
      <c r="K113" s="36"/>
      <c r="L113" s="46"/>
      <c r="M113" s="46"/>
      <c r="N113" s="46"/>
      <c r="O113" s="46"/>
      <c r="P113" s="46"/>
      <c r="Q113" s="46"/>
    </row>
    <row r="114" spans="2:25" ht="12" customHeight="1">
      <c r="B114" s="604" t="s">
        <v>182</v>
      </c>
      <c r="C114" s="619" t="s">
        <v>150</v>
      </c>
      <c r="D114" s="619" t="s">
        <v>150</v>
      </c>
      <c r="E114" s="619"/>
      <c r="G114" s="46"/>
      <c r="H114" s="32">
        <f t="shared" si="14"/>
        <v>0</v>
      </c>
      <c r="I114" s="46"/>
      <c r="J114" s="33">
        <f>ROUND(C102,0)+ROUND(C103,0)+ROUND(C109,0)+ROUND(C110,0)-ROUND(C111,0)</f>
        <v>0</v>
      </c>
      <c r="K114" s="33">
        <f>ROUND(D102,0)+ROUND(D103,0)+ROUND(D109,0)+ROUND(D110,0)-ROUND(D111,0)</f>
        <v>0</v>
      </c>
      <c r="L114" s="46"/>
      <c r="M114" s="46"/>
      <c r="N114" s="46"/>
      <c r="O114" s="46"/>
      <c r="P114" s="152">
        <f>C111-'CYYTD performance measures excl'!D15</f>
        <v>0</v>
      </c>
      <c r="Q114" s="152">
        <f>D111-'PYYTD performance measures'!D15</f>
        <v>0</v>
      </c>
    </row>
    <row r="115" spans="2:25" ht="12" customHeight="1">
      <c r="B115" s="463" t="s">
        <v>115</v>
      </c>
      <c r="C115" s="606">
        <v>40771.596863889994</v>
      </c>
      <c r="D115" s="620">
        <v>40800</v>
      </c>
      <c r="E115" s="383"/>
      <c r="G115" s="46"/>
      <c r="H115" s="32">
        <f t="shared" si="14"/>
        <v>0</v>
      </c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2:25" ht="12" customHeight="1">
      <c r="B116" s="461" t="s">
        <v>10</v>
      </c>
      <c r="C116" s="608">
        <v>65800</v>
      </c>
      <c r="D116" s="601">
        <v>71600</v>
      </c>
      <c r="E116" s="384"/>
      <c r="G116" s="46"/>
      <c r="H116" s="32">
        <f t="shared" si="14"/>
        <v>0</v>
      </c>
      <c r="I116" s="46"/>
      <c r="J116" s="33"/>
      <c r="K116" s="33"/>
      <c r="L116" s="46"/>
      <c r="M116" s="46"/>
      <c r="N116" s="46"/>
      <c r="O116" s="46"/>
      <c r="P116" s="152">
        <f>ROUND(C112,0)-ROUND('CYYTD performance measures excl'!D20,0)</f>
        <v>0</v>
      </c>
      <c r="Q116" s="152">
        <f>ROUND(D112,0)-ROUND('PYYTD performance measures'!D20,0)</f>
        <v>0</v>
      </c>
    </row>
    <row r="117" spans="2:25" ht="12" customHeight="1">
      <c r="B117" s="461" t="s">
        <v>122</v>
      </c>
      <c r="C117" s="608">
        <v>63800</v>
      </c>
      <c r="D117" s="601">
        <v>60900</v>
      </c>
      <c r="E117" s="384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2:25" ht="12" customHeight="1">
      <c r="B118" s="461" t="s">
        <v>113</v>
      </c>
      <c r="C118" s="608">
        <v>37690.309913056321</v>
      </c>
      <c r="D118" s="601">
        <v>39800</v>
      </c>
      <c r="E118" s="384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W118" s="47" t="s">
        <v>125</v>
      </c>
    </row>
    <row r="119" spans="2:25" ht="12" customHeight="1">
      <c r="B119" s="461"/>
      <c r="C119" s="601"/>
      <c r="D119" s="601"/>
      <c r="E119" s="384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8" t="s">
        <v>23</v>
      </c>
      <c r="S119" s="257" t="e">
        <f>CQtr</f>
        <v>#REF!</v>
      </c>
      <c r="T119" s="257" t="s">
        <v>44</v>
      </c>
      <c r="U119" s="257" t="s">
        <v>38</v>
      </c>
      <c r="W119" s="257" t="e">
        <f>CQtr</f>
        <v>#REF!</v>
      </c>
      <c r="X119" s="257" t="s">
        <v>44</v>
      </c>
      <c r="Y119" s="257" t="s">
        <v>38</v>
      </c>
    </row>
    <row r="120" spans="2:25" ht="12" customHeight="1">
      <c r="B120" s="604" t="s">
        <v>183</v>
      </c>
      <c r="C120" s="619"/>
      <c r="D120" s="619"/>
      <c r="E120" s="619"/>
      <c r="F120" s="695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 t="s">
        <v>115</v>
      </c>
      <c r="S120" s="152">
        <f t="shared" ref="S120:T122" si="15">ROUND(C115,-2)-ROUND(W120,-2)</f>
        <v>2000</v>
      </c>
      <c r="T120" s="152">
        <f t="shared" si="15"/>
        <v>500</v>
      </c>
      <c r="U120" s="152"/>
      <c r="W120" s="155">
        <f>'Barclays International Qrtly'!C118</f>
        <v>38768.634383639997</v>
      </c>
      <c r="X120" s="155">
        <f>'Barclays International Qrtly'!H118</f>
        <v>40302.399308</v>
      </c>
      <c r="Y120" s="155">
        <f>'Barclays International Qrtly'!J118</f>
        <v>40845.871509529999</v>
      </c>
    </row>
    <row r="121" spans="2:25" ht="12" customHeight="1">
      <c r="B121" s="463" t="s">
        <v>217</v>
      </c>
      <c r="C121" s="746">
        <v>2.7E-2</v>
      </c>
      <c r="D121" s="450">
        <v>2.7E-2</v>
      </c>
      <c r="E121" s="383"/>
      <c r="F121" s="695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 t="s">
        <v>10</v>
      </c>
      <c r="S121" s="152">
        <f t="shared" si="15"/>
        <v>-4900</v>
      </c>
      <c r="T121" s="152">
        <f t="shared" si="15"/>
        <v>-9300</v>
      </c>
      <c r="U121" s="152"/>
      <c r="W121" s="155">
        <f>'Barclays International Qrtly'!C119</f>
        <v>70715</v>
      </c>
      <c r="X121" s="155">
        <f>'Barclays International Qrtly'!H119</f>
        <v>80900</v>
      </c>
      <c r="Y121" s="155">
        <f>'Barclays International Qrtly'!J119</f>
        <v>71600</v>
      </c>
    </row>
    <row r="122" spans="2:25" ht="12" customHeight="1">
      <c r="B122" s="461" t="s">
        <v>237</v>
      </c>
      <c r="C122" s="462"/>
      <c r="D122" s="462"/>
      <c r="E122" s="384"/>
      <c r="F122" s="695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 t="s">
        <v>122</v>
      </c>
      <c r="S122" s="152">
        <f t="shared" si="15"/>
        <v>-1100</v>
      </c>
      <c r="T122" s="152">
        <f t="shared" si="15"/>
        <v>-3200</v>
      </c>
      <c r="U122" s="152"/>
      <c r="W122" s="155">
        <f>'Barclays International Qrtly'!C120</f>
        <v>64938.000548919998</v>
      </c>
      <c r="X122" s="155">
        <f>'Barclays International Qrtly'!H120</f>
        <v>64096.509167719996</v>
      </c>
      <c r="Y122" s="155">
        <f>'Barclays International Qrtly'!J120</f>
        <v>60940.701811809995</v>
      </c>
    </row>
    <row r="123" spans="2:25" ht="12" customHeight="1">
      <c r="B123" s="461" t="s">
        <v>238</v>
      </c>
      <c r="C123" s="668">
        <v>0.14000000000000001</v>
      </c>
      <c r="D123" s="771">
        <v>0.14000000000000001</v>
      </c>
      <c r="E123" s="384"/>
      <c r="F123" s="695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 t="s">
        <v>12</v>
      </c>
      <c r="S123" s="152">
        <f>ROUND(C118,-2)-ROUND(W123,-2)</f>
        <v>1500</v>
      </c>
      <c r="T123" s="152">
        <f>ROUND(D118,-2)-ROUND(X123,-2)</f>
        <v>300</v>
      </c>
      <c r="U123" s="152"/>
      <c r="W123" s="155">
        <f>'Barclays International Qrtly'!C121</f>
        <v>36161.000000000036</v>
      </c>
      <c r="X123" s="155">
        <f>'Barclays International Qrtly'!H121</f>
        <v>39481.376511787486</v>
      </c>
      <c r="Y123" s="155">
        <f>'Barclays International Qrtly'!J121</f>
        <v>39839</v>
      </c>
    </row>
    <row r="124" spans="2:25" ht="12" customHeight="1">
      <c r="B124" s="461" t="s">
        <v>239</v>
      </c>
      <c r="C124" s="668">
        <v>0.86</v>
      </c>
      <c r="D124" s="771">
        <v>0.86</v>
      </c>
      <c r="E124" s="384"/>
      <c r="F124" s="69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152"/>
      <c r="T124" s="152"/>
      <c r="U124" s="152"/>
      <c r="W124" s="155"/>
      <c r="X124" s="155"/>
      <c r="Y124" s="155"/>
    </row>
    <row r="125" spans="2:25" ht="11.7" customHeight="1">
      <c r="B125" s="461" t="s">
        <v>236</v>
      </c>
      <c r="C125" s="594" t="s">
        <v>234</v>
      </c>
      <c r="D125" s="51" t="s">
        <v>235</v>
      </c>
      <c r="E125" s="384"/>
      <c r="F125" s="695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2:25" ht="11.7" customHeight="1">
      <c r="B126" s="461" t="s">
        <v>218</v>
      </c>
      <c r="C126" s="747">
        <v>354000</v>
      </c>
      <c r="D126" s="623">
        <v>344</v>
      </c>
      <c r="E126" s="384"/>
      <c r="F126" s="695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201"/>
      <c r="S126" s="201"/>
      <c r="T126" s="201"/>
      <c r="U126" s="201"/>
      <c r="V126" s="201"/>
      <c r="W126" s="201"/>
      <c r="X126" s="201"/>
      <c r="Y126" s="201"/>
    </row>
    <row r="127" spans="2:25" ht="12" customHeight="1">
      <c r="B127" s="461"/>
      <c r="C127" s="378"/>
      <c r="D127" s="378"/>
      <c r="E127" s="601"/>
      <c r="F127" s="695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S127" s="201"/>
      <c r="T127" s="201"/>
      <c r="U127" s="201"/>
      <c r="V127" s="201"/>
      <c r="W127" s="201"/>
      <c r="X127" s="201"/>
      <c r="Y127" s="201"/>
    </row>
    <row r="128" spans="2:25" ht="12" customHeight="1">
      <c r="B128" s="621" t="s">
        <v>175</v>
      </c>
      <c r="C128" s="378"/>
      <c r="D128" s="378"/>
      <c r="E128" s="719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Y128" s="708"/>
    </row>
    <row r="129" spans="1:28" s="201" customFormat="1" ht="12" customHeight="1">
      <c r="A129" s="43"/>
      <c r="B129" s="605" t="s">
        <v>35</v>
      </c>
      <c r="C129" s="449">
        <v>0.158</v>
      </c>
      <c r="D129" s="450">
        <v>0.16500000000000001</v>
      </c>
      <c r="E129" s="450"/>
      <c r="F129" s="191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</row>
    <row r="130" spans="1:28" s="201" customFormat="1" ht="12" customHeight="1">
      <c r="A130" s="43"/>
      <c r="B130" s="603" t="s">
        <v>190</v>
      </c>
      <c r="C130" s="608">
        <v>5281.7143333222311</v>
      </c>
      <c r="D130" s="616">
        <v>5000</v>
      </c>
      <c r="E130" s="451"/>
      <c r="F130" s="191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</row>
    <row r="131" spans="1:28" ht="12" customHeight="1">
      <c r="B131" s="607" t="s">
        <v>154</v>
      </c>
      <c r="C131" s="617">
        <v>0.52</v>
      </c>
      <c r="D131" s="622">
        <v>0.54</v>
      </c>
      <c r="E131" s="451"/>
      <c r="F131" s="201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Z131" s="201"/>
      <c r="AA131" s="201"/>
      <c r="AB131" s="201"/>
    </row>
    <row r="132" spans="1:28" ht="13.2">
      <c r="A132" s="201"/>
      <c r="B132" s="607" t="s">
        <v>177</v>
      </c>
      <c r="C132" s="594">
        <v>234.16241227878106</v>
      </c>
      <c r="D132" s="623">
        <v>185</v>
      </c>
      <c r="E132" s="451"/>
      <c r="F132" s="201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Z132" s="201"/>
      <c r="AA132" s="201"/>
      <c r="AB132" s="201"/>
    </row>
    <row r="133" spans="1:28" ht="12" customHeight="1">
      <c r="A133" s="201"/>
      <c r="B133" s="603"/>
      <c r="C133" s="616"/>
      <c r="D133" s="616"/>
      <c r="E133" s="451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1:28" ht="12" customHeight="1">
      <c r="B134" s="624" t="s">
        <v>178</v>
      </c>
      <c r="C134" s="671" t="s">
        <v>2</v>
      </c>
      <c r="D134" s="720" t="s">
        <v>2</v>
      </c>
      <c r="E134" s="459"/>
      <c r="G134" s="46"/>
      <c r="H134" s="202" t="s">
        <v>14</v>
      </c>
      <c r="I134" s="46"/>
      <c r="J134" s="46"/>
      <c r="K134" s="47" t="s">
        <v>126</v>
      </c>
      <c r="L134" s="46"/>
      <c r="M134" s="46"/>
      <c r="N134" s="46"/>
      <c r="O134" s="46"/>
      <c r="P134" s="46"/>
      <c r="Q134" s="46"/>
    </row>
    <row r="135" spans="1:28" ht="12" customHeight="1">
      <c r="B135" s="605" t="s">
        <v>102</v>
      </c>
      <c r="C135" s="593">
        <v>1170.4087846900002</v>
      </c>
      <c r="D135" s="625">
        <v>1241</v>
      </c>
      <c r="E135" s="385">
        <v>-5.7211925866236903</v>
      </c>
      <c r="G135" s="46"/>
      <c r="H135" s="256">
        <f>ROUND(H136,2)-ROUND(C131,2)</f>
        <v>0</v>
      </c>
      <c r="I135" s="256">
        <f>ROUND(I136,2)-ROUND(D131,2)</f>
        <v>0</v>
      </c>
      <c r="J135" s="46"/>
      <c r="K135" s="169">
        <f>ROUND(C129,3)-ROUND((ROUND(C112,0)/ROUND(C130,-2)),3)</f>
        <v>0</v>
      </c>
      <c r="L135" s="169">
        <f>ROUND(D129,3)-ROUND((ROUND(D112,0)/ROUND(D130,-2)),3)</f>
        <v>1.0000000000000009E-3</v>
      </c>
      <c r="M135" s="46"/>
      <c r="N135" s="46"/>
      <c r="O135" s="46"/>
      <c r="P135" s="46"/>
      <c r="Q135" s="46"/>
    </row>
    <row r="136" spans="1:28" ht="12" customHeight="1">
      <c r="B136" s="603" t="s">
        <v>174</v>
      </c>
      <c r="C136" s="594">
        <v>841.52103235490029</v>
      </c>
      <c r="D136" s="626">
        <v>862</v>
      </c>
      <c r="E136" s="627">
        <v>-2.3201856148491879</v>
      </c>
      <c r="G136" s="46"/>
      <c r="H136" s="269">
        <f>ROUND((-1*(ROUND(C109,0))/ROUND(C102,0)),2)</f>
        <v>0.52</v>
      </c>
      <c r="I136" s="269">
        <f>ROUND((-1*(ROUND(D109,0))/ROUND(D102,0)),2)</f>
        <v>0.54</v>
      </c>
      <c r="J136" s="229" t="s">
        <v>127</v>
      </c>
      <c r="K136" s="169">
        <f>ROUND(C137,3)-ROUND((ROUND(C136,0)/ROUND(C130,-2)),3)</f>
        <v>0</v>
      </c>
      <c r="L136" s="169">
        <f>ROUND(D137,3)-ROUND((ROUND(D136,0)/ROUND(D130,-2)),3)</f>
        <v>1.0000000000000009E-3</v>
      </c>
      <c r="M136" s="46"/>
      <c r="N136" s="46"/>
      <c r="O136" s="46"/>
      <c r="P136" s="46"/>
      <c r="Q136" s="46"/>
    </row>
    <row r="137" spans="1:28" ht="15" customHeight="1">
      <c r="B137" s="607" t="s">
        <v>35</v>
      </c>
      <c r="C137" s="628">
        <v>0.159</v>
      </c>
      <c r="D137" s="629">
        <v>0.17299999999999999</v>
      </c>
      <c r="E137" s="451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1:28" ht="12" customHeight="1">
      <c r="B138" s="607" t="s">
        <v>154</v>
      </c>
      <c r="C138" s="617">
        <v>0.52</v>
      </c>
      <c r="D138" s="622">
        <v>0.53</v>
      </c>
      <c r="E138" s="451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1:28" ht="12" customHeight="1">
      <c r="C139" s="43"/>
      <c r="D139" s="43"/>
      <c r="E139" s="43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28" ht="12" customHeight="1">
      <c r="C140" s="43"/>
      <c r="D140" s="43"/>
      <c r="E140" s="43"/>
      <c r="F140" s="43"/>
      <c r="G140" s="46"/>
      <c r="H140" s="32">
        <f>IFERROR(ROUND(IF(C135&gt;0,100*(ROUND(C135,0)-ROUND(D135,0))/ROUND(D135,0),-100*(ROUND(C135,0)-ROUND(D135,0))/ROUND(D135,0)),0)-ROUND(E135,0),0)</f>
        <v>0</v>
      </c>
      <c r="I140" s="46"/>
      <c r="J140" s="46"/>
      <c r="K140" s="46"/>
      <c r="L140" s="46"/>
      <c r="M140" s="46"/>
      <c r="N140" s="46"/>
      <c r="O140" s="46"/>
      <c r="P140" s="33">
        <f>ROUND(C135,0)-ROUND('CYYTD performance measures excl'!D17,0)</f>
        <v>0</v>
      </c>
      <c r="Q140" s="33">
        <f>D135-ROUND('PYYTD performance measures'!D17,0)</f>
        <v>0</v>
      </c>
    </row>
    <row r="141" spans="1:28" ht="12" customHeight="1">
      <c r="C141" s="270"/>
      <c r="D141" s="43"/>
      <c r="E141" s="43"/>
      <c r="F141" s="43"/>
      <c r="G141" s="46"/>
      <c r="H141" s="32">
        <f>IFERROR(ROUND(IF(C136&gt;0,100*(ROUND(C136,0)-ROUND(D136,0))/ROUND(D136,0),-100*(ROUND(C136,0)-ROUND(D136,0))/ROUND(D136,0)),0)-ROUND(E136,0),0)</f>
        <v>0</v>
      </c>
      <c r="I141" s="46"/>
      <c r="J141" s="46"/>
      <c r="K141" s="46"/>
      <c r="L141" s="46"/>
      <c r="M141" s="46"/>
      <c r="N141" s="46"/>
      <c r="O141" s="46"/>
      <c r="P141" s="33">
        <f>ROUND(C136,0)-ROUND('CYYTD performance measures excl'!D22,0)</f>
        <v>0</v>
      </c>
      <c r="Q141" s="33">
        <f>D136-ROUND('PYYTD performance measures'!D22,0)</f>
        <v>0</v>
      </c>
    </row>
    <row r="142" spans="1:28" ht="12" customHeight="1">
      <c r="C142" s="271"/>
      <c r="D142" s="43"/>
      <c r="E142" s="43"/>
      <c r="F142" s="43"/>
      <c r="G142" s="46"/>
      <c r="H142" s="46"/>
      <c r="I142" s="46"/>
      <c r="J142" s="46"/>
      <c r="K142" s="46"/>
      <c r="L142" s="46"/>
      <c r="M142" s="46"/>
      <c r="N142" s="46"/>
      <c r="O142" s="46"/>
      <c r="P142" s="254">
        <f>C137-'CYYTD performance measures excl'!D29</f>
        <v>0</v>
      </c>
      <c r="Q142" s="254">
        <f>D137-'PYYTD performance measures'!D29</f>
        <v>0</v>
      </c>
    </row>
    <row r="143" spans="1:28" ht="12" customHeight="1">
      <c r="C143" s="43"/>
      <c r="D143" s="43"/>
      <c r="E143" s="43"/>
      <c r="F143" s="43"/>
      <c r="G143" s="46"/>
      <c r="H143" s="202" t="s">
        <v>92</v>
      </c>
      <c r="I143" s="46"/>
      <c r="J143" s="46"/>
      <c r="K143" s="46"/>
      <c r="L143" s="46"/>
      <c r="M143" s="46"/>
      <c r="N143" s="46"/>
      <c r="O143" s="46"/>
      <c r="P143" s="33">
        <f>ROUND(C138,0)-ROUND('CYYTD performance measures excl'!D12,0)</f>
        <v>0</v>
      </c>
      <c r="Q143" s="33">
        <f>ROUND(D138,0)-ROUND('PYYTD performance measures'!D12,0)</f>
        <v>0</v>
      </c>
    </row>
    <row r="144" spans="1:28" ht="12" customHeight="1">
      <c r="C144" s="43"/>
      <c r="D144" s="43"/>
      <c r="E144" s="43"/>
      <c r="F144" s="43"/>
      <c r="G144" s="46"/>
      <c r="H144" s="256">
        <f>ROUND(C138,2)-ROUND(H145,2)</f>
        <v>0</v>
      </c>
      <c r="I144" s="256">
        <f>ROUND(D138,2)-ROUND(I145,2)</f>
        <v>0</v>
      </c>
      <c r="J144" s="46"/>
      <c r="K144" s="46"/>
      <c r="L144" s="46"/>
      <c r="M144" s="46"/>
      <c r="N144" s="46"/>
      <c r="O144" s="46"/>
      <c r="P144" s="46"/>
      <c r="Q144" s="46"/>
    </row>
    <row r="145" spans="3:17" ht="12" customHeight="1">
      <c r="C145" s="43"/>
      <c r="D145" s="43"/>
      <c r="E145" s="43"/>
      <c r="F145" s="43"/>
      <c r="G145" s="46"/>
      <c r="H145" s="268">
        <f>-1*(ROUND(C109,0)-ROUND(C108,0))/ROUND(C102,0)</f>
        <v>0.51732673267326734</v>
      </c>
      <c r="I145" s="255">
        <f>-1*(ROUND(D109,0)-ROUND(D108,0))/ROUND(D102,0)</f>
        <v>0.52874911992490026</v>
      </c>
      <c r="J145" s="46"/>
      <c r="K145" s="46"/>
      <c r="L145" s="46"/>
      <c r="M145" s="46"/>
      <c r="N145" s="46"/>
      <c r="O145" s="46"/>
      <c r="P145" s="46"/>
      <c r="Q145" s="46"/>
    </row>
    <row r="146" spans="3:17" ht="12" customHeight="1">
      <c r="C146" s="43"/>
      <c r="D146" s="43"/>
      <c r="E146" s="43"/>
      <c r="F146" s="43"/>
    </row>
    <row r="147" spans="3:17" ht="12" customHeight="1">
      <c r="C147" s="43"/>
      <c r="D147" s="43"/>
      <c r="E147" s="43"/>
      <c r="F147" s="43"/>
    </row>
    <row r="148" spans="3:17" ht="12" customHeight="1">
      <c r="C148" s="43"/>
      <c r="D148" s="43"/>
      <c r="E148" s="43"/>
      <c r="F148" s="43"/>
    </row>
    <row r="149" spans="3:17" ht="12" customHeight="1">
      <c r="C149" s="43"/>
      <c r="D149" s="43"/>
      <c r="E149" s="43"/>
      <c r="F149" s="43"/>
    </row>
    <row r="150" spans="3:17" ht="12" customHeight="1">
      <c r="C150" s="43"/>
      <c r="D150" s="43"/>
      <c r="E150" s="43"/>
      <c r="F150" s="43"/>
    </row>
    <row r="151" spans="3:17" ht="12" customHeight="1">
      <c r="C151" s="43"/>
      <c r="D151" s="43"/>
      <c r="E151" s="43"/>
      <c r="F151" s="43"/>
    </row>
    <row r="152" spans="3:17" ht="12" customHeight="1">
      <c r="C152" s="43"/>
      <c r="D152" s="43"/>
      <c r="E152" s="43"/>
      <c r="F152" s="43"/>
    </row>
    <row r="153" spans="3:17" ht="12" customHeight="1">
      <c r="F153" s="43"/>
    </row>
    <row r="154" spans="3:17" ht="12" customHeight="1">
      <c r="F154" s="43"/>
    </row>
    <row r="155" spans="3:17" ht="12" customHeight="1">
      <c r="C155" s="43"/>
      <c r="D155" s="43"/>
      <c r="E155" s="43"/>
      <c r="F155" s="43"/>
    </row>
    <row r="156" spans="3:17" ht="12" customHeight="1">
      <c r="C156" s="43"/>
      <c r="D156" s="43"/>
      <c r="E156" s="43"/>
      <c r="F156" s="43"/>
    </row>
    <row r="157" spans="3:17" ht="12" customHeight="1">
      <c r="C157" s="43"/>
      <c r="D157" s="43"/>
      <c r="E157" s="43"/>
      <c r="F157" s="43"/>
    </row>
    <row r="158" spans="3:17" ht="12" customHeight="1">
      <c r="C158" s="43"/>
      <c r="D158" s="43"/>
      <c r="E158" s="43"/>
      <c r="F158" s="43"/>
    </row>
    <row r="159" spans="3:17" ht="12" customHeight="1">
      <c r="C159" s="43"/>
      <c r="D159" s="43"/>
      <c r="E159" s="43"/>
    </row>
    <row r="161" spans="3:6" ht="12" customHeight="1">
      <c r="C161" s="43"/>
      <c r="D161" s="43"/>
      <c r="E161" s="43"/>
      <c r="F161" s="43"/>
    </row>
    <row r="162" spans="3:6" ht="12" customHeight="1">
      <c r="C162" s="43"/>
      <c r="D162" s="43"/>
      <c r="E162" s="43"/>
      <c r="F162" s="43"/>
    </row>
    <row r="163" spans="3:6" ht="12" customHeight="1">
      <c r="C163" s="43"/>
      <c r="D163" s="43"/>
      <c r="E163" s="43"/>
      <c r="F163" s="43"/>
    </row>
    <row r="164" spans="3:6" ht="12" customHeight="1">
      <c r="C164" s="43"/>
      <c r="D164" s="43"/>
      <c r="E164" s="43"/>
      <c r="F164" s="43"/>
    </row>
    <row r="165" spans="3:6" ht="12" customHeight="1">
      <c r="C165" s="43"/>
      <c r="D165" s="43"/>
      <c r="E165" s="43"/>
      <c r="F165" s="43"/>
    </row>
    <row r="167" spans="3:6" ht="12" customHeight="1">
      <c r="F167" s="43"/>
    </row>
    <row r="168" spans="3:6" ht="12" customHeight="1">
      <c r="C168" s="43"/>
      <c r="D168" s="43"/>
      <c r="E168" s="43"/>
      <c r="F168" s="43"/>
    </row>
    <row r="169" spans="3:6" ht="12" customHeight="1">
      <c r="C169" s="43"/>
      <c r="D169" s="43"/>
      <c r="E169" s="43"/>
      <c r="F169" s="43"/>
    </row>
    <row r="170" spans="3:6" ht="12" customHeight="1">
      <c r="C170" s="43"/>
      <c r="D170" s="43"/>
      <c r="E170" s="43"/>
      <c r="F170" s="43"/>
    </row>
    <row r="171" spans="3:6" ht="12" customHeight="1">
      <c r="C171" s="43"/>
      <c r="D171" s="43"/>
      <c r="E171" s="43"/>
      <c r="F171" s="43"/>
    </row>
    <row r="172" spans="3:6" ht="12" customHeight="1">
      <c r="C172" s="43"/>
      <c r="D172" s="43"/>
      <c r="E172" s="43"/>
    </row>
    <row r="173" spans="3:6" ht="12" customHeight="1">
      <c r="C173" s="43"/>
      <c r="D173" s="43"/>
      <c r="E173" s="43"/>
    </row>
    <row r="174" spans="3:6" ht="12" customHeight="1">
      <c r="C174" s="43"/>
      <c r="D174" s="43"/>
      <c r="E174" s="43"/>
      <c r="F174" s="43"/>
    </row>
    <row r="175" spans="3:6" ht="12" customHeight="1">
      <c r="C175" s="43"/>
      <c r="D175" s="43"/>
      <c r="E175" s="43"/>
      <c r="F175" s="43"/>
    </row>
    <row r="176" spans="3:6" ht="12" customHeight="1">
      <c r="C176" s="43"/>
      <c r="D176" s="43"/>
      <c r="E176" s="43"/>
      <c r="F176" s="43"/>
    </row>
    <row r="177" spans="3:6" ht="12" customHeight="1">
      <c r="C177" s="43"/>
      <c r="D177" s="43"/>
      <c r="E177" s="43"/>
      <c r="F177" s="43"/>
    </row>
    <row r="178" spans="3:6" ht="12" customHeight="1">
      <c r="C178" s="43"/>
      <c r="D178" s="43"/>
      <c r="E178" s="43"/>
      <c r="F178" s="43"/>
    </row>
    <row r="179" spans="3:6" ht="12" customHeight="1">
      <c r="C179" s="43"/>
      <c r="D179" s="43"/>
      <c r="E179" s="43"/>
      <c r="F179" s="43"/>
    </row>
    <row r="180" spans="3:6" ht="12" customHeight="1">
      <c r="C180" s="43"/>
      <c r="D180" s="43"/>
      <c r="E180" s="43"/>
      <c r="F180" s="43"/>
    </row>
    <row r="181" spans="3:6" ht="12" customHeight="1">
      <c r="C181" s="43"/>
      <c r="D181" s="43"/>
      <c r="E181" s="43"/>
      <c r="F181" s="43"/>
    </row>
    <row r="182" spans="3:6" ht="12" customHeight="1">
      <c r="C182" s="43"/>
      <c r="D182" s="43"/>
      <c r="E182" s="43"/>
      <c r="F182" s="43"/>
    </row>
    <row r="183" spans="3:6" ht="12" customHeight="1">
      <c r="C183" s="43"/>
      <c r="D183" s="43"/>
      <c r="E183" s="43"/>
      <c r="F183" s="43"/>
    </row>
    <row r="184" spans="3:6" ht="12" customHeight="1">
      <c r="C184" s="43"/>
      <c r="D184" s="43"/>
      <c r="E184" s="43"/>
      <c r="F184" s="43"/>
    </row>
    <row r="185" spans="3:6" ht="12" customHeight="1">
      <c r="C185" s="43"/>
      <c r="D185" s="43"/>
      <c r="E185" s="43"/>
      <c r="F185" s="43"/>
    </row>
    <row r="186" spans="3:6" ht="12" customHeight="1">
      <c r="C186" s="43"/>
      <c r="D186" s="43"/>
      <c r="E186" s="43"/>
      <c r="F186" s="43"/>
    </row>
    <row r="187" spans="3:6" ht="12" customHeight="1">
      <c r="C187" s="43"/>
      <c r="D187" s="43"/>
      <c r="E187" s="43"/>
      <c r="F187" s="43"/>
    </row>
    <row r="188" spans="3:6" ht="12" customHeight="1">
      <c r="C188" s="43"/>
      <c r="D188" s="43"/>
      <c r="E188" s="43"/>
      <c r="F188" s="43"/>
    </row>
    <row r="189" spans="3:6" ht="12" customHeight="1">
      <c r="C189" s="43"/>
      <c r="D189" s="43"/>
      <c r="E189" s="43"/>
      <c r="F189" s="43"/>
    </row>
    <row r="190" spans="3:6" ht="12" customHeight="1">
      <c r="C190" s="43"/>
      <c r="D190" s="43"/>
      <c r="E190" s="43"/>
      <c r="F190" s="43"/>
    </row>
    <row r="191" spans="3:6" ht="12" customHeight="1">
      <c r="C191" s="43"/>
      <c r="D191" s="43"/>
      <c r="E191" s="43"/>
      <c r="F191" s="43"/>
    </row>
    <row r="192" spans="3:6" ht="12" customHeight="1">
      <c r="C192" s="43"/>
      <c r="D192" s="43"/>
      <c r="E192" s="43"/>
      <c r="F192" s="43"/>
    </row>
    <row r="193" spans="3:6" ht="12" customHeight="1">
      <c r="C193" s="43"/>
      <c r="D193" s="43"/>
      <c r="E193" s="43"/>
      <c r="F193" s="43"/>
    </row>
    <row r="194" spans="3:6" ht="12" customHeight="1">
      <c r="C194" s="43"/>
      <c r="D194" s="43"/>
      <c r="E194" s="43"/>
      <c r="F194" s="43"/>
    </row>
    <row r="195" spans="3:6" ht="12" customHeight="1">
      <c r="C195" s="43"/>
      <c r="D195" s="43"/>
      <c r="E195" s="43"/>
      <c r="F195" s="43"/>
    </row>
    <row r="196" spans="3:6" ht="12" customHeight="1">
      <c r="C196" s="43"/>
      <c r="D196" s="43"/>
      <c r="E196" s="43"/>
      <c r="F196" s="43"/>
    </row>
    <row r="197" spans="3:6" ht="12" customHeight="1">
      <c r="C197" s="43"/>
      <c r="D197" s="43"/>
      <c r="E197" s="43"/>
      <c r="F197" s="43"/>
    </row>
    <row r="198" spans="3:6" ht="12" customHeight="1">
      <c r="F198" s="43"/>
    </row>
    <row r="199" spans="3:6" ht="12" customHeight="1">
      <c r="C199" s="43"/>
      <c r="D199" s="43"/>
      <c r="E199" s="43"/>
      <c r="F199" s="43"/>
    </row>
    <row r="200" spans="3:6" ht="12" customHeight="1">
      <c r="C200" s="43"/>
      <c r="D200" s="43"/>
      <c r="E200" s="43"/>
      <c r="F200" s="43"/>
    </row>
    <row r="201" spans="3:6" ht="12" customHeight="1">
      <c r="C201" s="43"/>
      <c r="D201" s="43"/>
      <c r="E201" s="43"/>
      <c r="F201" s="43"/>
    </row>
    <row r="202" spans="3:6" ht="12" customHeight="1">
      <c r="C202" s="43"/>
      <c r="D202" s="43"/>
      <c r="E202" s="43"/>
      <c r="F202" s="43"/>
    </row>
    <row r="203" spans="3:6" ht="12" customHeight="1">
      <c r="C203" s="43"/>
      <c r="D203" s="43"/>
      <c r="E203" s="43"/>
      <c r="F203" s="43"/>
    </row>
    <row r="204" spans="3:6" ht="12" customHeight="1">
      <c r="C204" s="43"/>
      <c r="D204" s="43"/>
      <c r="E204" s="43"/>
    </row>
    <row r="205" spans="3:6" ht="12" customHeight="1">
      <c r="C205" s="43"/>
      <c r="D205" s="43"/>
      <c r="E205" s="43"/>
      <c r="F205" s="43"/>
    </row>
    <row r="206" spans="3:6" ht="12" customHeight="1">
      <c r="C206" s="43"/>
      <c r="D206" s="43"/>
      <c r="E206" s="43"/>
      <c r="F206" s="43"/>
    </row>
    <row r="207" spans="3:6" ht="12" customHeight="1">
      <c r="C207" s="43"/>
      <c r="D207" s="43"/>
      <c r="E207" s="43"/>
      <c r="F207" s="43"/>
    </row>
    <row r="208" spans="3:6" ht="12" customHeight="1">
      <c r="F208" s="43"/>
    </row>
    <row r="209" spans="3:6" ht="12" customHeight="1">
      <c r="F209" s="43"/>
    </row>
    <row r="210" spans="3:6" ht="12" customHeight="1">
      <c r="C210" s="43"/>
      <c r="D210" s="43"/>
      <c r="E210" s="43"/>
      <c r="F210" s="43"/>
    </row>
    <row r="211" spans="3:6" ht="12" customHeight="1">
      <c r="C211" s="43"/>
      <c r="D211" s="43"/>
      <c r="E211" s="43"/>
      <c r="F211" s="43"/>
    </row>
    <row r="212" spans="3:6" ht="12" customHeight="1">
      <c r="C212" s="43"/>
      <c r="D212" s="43"/>
      <c r="E212" s="43"/>
      <c r="F212" s="43"/>
    </row>
    <row r="213" spans="3:6" ht="12" customHeight="1">
      <c r="F213" s="43"/>
    </row>
    <row r="214" spans="3:6" ht="12" customHeight="1">
      <c r="C214" s="43"/>
      <c r="D214" s="43"/>
      <c r="E214" s="43"/>
    </row>
    <row r="216" spans="3:6" ht="12" customHeight="1">
      <c r="F216" s="43"/>
    </row>
    <row r="217" spans="3:6" ht="12" customHeight="1">
      <c r="F217" s="43"/>
    </row>
    <row r="218" spans="3:6" ht="12" customHeight="1">
      <c r="F218" s="43"/>
    </row>
    <row r="220" spans="3:6" ht="12" customHeight="1">
      <c r="F220" s="43"/>
    </row>
  </sheetData>
  <mergeCells count="3">
    <mergeCell ref="B2:B3"/>
    <mergeCell ref="B48:B49"/>
    <mergeCell ref="B97:B98"/>
  </mergeCells>
  <conditionalFormatting sqref="J10:K10 M8:N9 J8:K8 M31:O31 M29 H35:I35 M15:N15 H5:H18 H103:H116 M11:N13 H52:H73 S123:U124">
    <cfRule type="cellIs" dxfId="236" priority="99" operator="notEqual">
      <formula>0</formula>
    </cfRule>
  </conditionalFormatting>
  <conditionalFormatting sqref="J114:K114 J116:K116">
    <cfRule type="cellIs" dxfId="235" priority="98" operator="notEqual">
      <formula>0</formula>
    </cfRule>
  </conditionalFormatting>
  <conditionalFormatting sqref="J17:K17">
    <cfRule type="cellIs" dxfId="234" priority="97" operator="notEqual">
      <formula>0</formula>
    </cfRule>
  </conditionalFormatting>
  <conditionalFormatting sqref="J15:K15">
    <cfRule type="cellIs" dxfId="233" priority="96" operator="notEqual">
      <formula>0</formula>
    </cfRule>
  </conditionalFormatting>
  <conditionalFormatting sqref="J57:K57">
    <cfRule type="cellIs" dxfId="232" priority="94" operator="notEqual">
      <formula>0</formula>
    </cfRule>
  </conditionalFormatting>
  <conditionalFormatting sqref="J61:K61">
    <cfRule type="cellIs" dxfId="231" priority="93" operator="notEqual">
      <formula>0</formula>
    </cfRule>
  </conditionalFormatting>
  <conditionalFormatting sqref="J63:K63">
    <cfRule type="cellIs" dxfId="230" priority="92" operator="notEqual">
      <formula>0</formula>
    </cfRule>
  </conditionalFormatting>
  <conditionalFormatting sqref="J72:K72">
    <cfRule type="cellIs" dxfId="229" priority="91" operator="notEqual">
      <formula>0</formula>
    </cfRule>
  </conditionalFormatting>
  <conditionalFormatting sqref="M17:N17">
    <cfRule type="cellIs" dxfId="228" priority="90" operator="notEqual">
      <formula>0</formula>
    </cfRule>
  </conditionalFormatting>
  <conditionalFormatting sqref="M38:N38">
    <cfRule type="cellIs" dxfId="227" priority="89" operator="notEqual">
      <formula>0</formula>
    </cfRule>
  </conditionalFormatting>
  <conditionalFormatting sqref="H41:I41">
    <cfRule type="cellIs" dxfId="226" priority="88" operator="notEqual">
      <formula>0</formula>
    </cfRule>
  </conditionalFormatting>
  <conditionalFormatting sqref="J44:K44">
    <cfRule type="cellIs" dxfId="225" priority="87" operator="notEqual">
      <formula>0</formula>
    </cfRule>
  </conditionalFormatting>
  <conditionalFormatting sqref="J70:K70">
    <cfRule type="cellIs" dxfId="224" priority="86" operator="notEqual">
      <formula>0</formula>
    </cfRule>
  </conditionalFormatting>
  <conditionalFormatting sqref="J112:K112">
    <cfRule type="cellIs" dxfId="223" priority="85" operator="notEqual">
      <formula>0</formula>
    </cfRule>
  </conditionalFormatting>
  <conditionalFormatting sqref="M44:N45">
    <cfRule type="cellIs" dxfId="222" priority="82" operator="notEqual">
      <formula>0</formula>
    </cfRule>
  </conditionalFormatting>
  <conditionalFormatting sqref="H140:H141">
    <cfRule type="cellIs" dxfId="221" priority="84" operator="notEqual">
      <formula>0</formula>
    </cfRule>
  </conditionalFormatting>
  <conditionalFormatting sqref="H95:H96">
    <cfRule type="cellIs" dxfId="220" priority="83" operator="notEqual">
      <formula>0</formula>
    </cfRule>
  </conditionalFormatting>
  <conditionalFormatting sqref="J65:K65 J67:K67">
    <cfRule type="cellIs" dxfId="219" priority="81" operator="notEqual">
      <formula>0</formula>
    </cfRule>
  </conditionalFormatting>
  <conditionalFormatting sqref="J109:K109">
    <cfRule type="cellIs" dxfId="218" priority="80" operator="notEqual">
      <formula>0</formula>
    </cfRule>
  </conditionalFormatting>
  <conditionalFormatting sqref="Q114 Q116">
    <cfRule type="cellIs" dxfId="217" priority="66" operator="notEqual">
      <formula>0</formula>
    </cfRule>
  </conditionalFormatting>
  <conditionalFormatting sqref="P17">
    <cfRule type="cellIs" dxfId="216" priority="79" operator="notEqual">
      <formula>0</formula>
    </cfRule>
  </conditionalFormatting>
  <conditionalFormatting sqref="Q17">
    <cfRule type="cellIs" dxfId="215" priority="78" operator="notEqual">
      <formula>0</formula>
    </cfRule>
  </conditionalFormatting>
  <conditionalFormatting sqref="P18">
    <cfRule type="cellIs" dxfId="214" priority="77" operator="notEqual">
      <formula>0</formula>
    </cfRule>
  </conditionalFormatting>
  <conditionalFormatting sqref="Q18">
    <cfRule type="cellIs" dxfId="213" priority="76" operator="notEqual">
      <formula>0</formula>
    </cfRule>
  </conditionalFormatting>
  <conditionalFormatting sqref="P43">
    <cfRule type="cellIs" dxfId="212" priority="75" operator="notEqual">
      <formula>0</formula>
    </cfRule>
  </conditionalFormatting>
  <conditionalFormatting sqref="Q43">
    <cfRule type="cellIs" dxfId="211" priority="74" operator="notEqual">
      <formula>0</formula>
    </cfRule>
  </conditionalFormatting>
  <conditionalFormatting sqref="P44">
    <cfRule type="cellIs" dxfId="210" priority="73" operator="notEqual">
      <formula>0</formula>
    </cfRule>
  </conditionalFormatting>
  <conditionalFormatting sqref="Q44">
    <cfRule type="cellIs" dxfId="209" priority="72" operator="notEqual">
      <formula>0</formula>
    </cfRule>
  </conditionalFormatting>
  <conditionalFormatting sqref="P72:P73">
    <cfRule type="cellIs" dxfId="208" priority="71" operator="notEqual">
      <formula>0</formula>
    </cfRule>
  </conditionalFormatting>
  <conditionalFormatting sqref="Q72:Q73">
    <cfRule type="cellIs" dxfId="207" priority="70" operator="notEqual">
      <formula>0</formula>
    </cfRule>
  </conditionalFormatting>
  <conditionalFormatting sqref="P95:P96">
    <cfRule type="cellIs" dxfId="206" priority="69" operator="notEqual">
      <formula>0</formula>
    </cfRule>
  </conditionalFormatting>
  <conditionalFormatting sqref="Q95:Q96">
    <cfRule type="cellIs" dxfId="205" priority="68" operator="notEqual">
      <formula>0</formula>
    </cfRule>
  </conditionalFormatting>
  <conditionalFormatting sqref="P114 P116">
    <cfRule type="cellIs" dxfId="204" priority="67" operator="notEqual">
      <formula>0</formula>
    </cfRule>
  </conditionalFormatting>
  <conditionalFormatting sqref="P140:P141">
    <cfRule type="cellIs" dxfId="203" priority="65" operator="notEqual">
      <formula>0</formula>
    </cfRule>
  </conditionalFormatting>
  <conditionalFormatting sqref="Q140:Q141">
    <cfRule type="cellIs" dxfId="202" priority="64" operator="notEqual">
      <formula>0</formula>
    </cfRule>
  </conditionalFormatting>
  <conditionalFormatting sqref="P8">
    <cfRule type="cellIs" dxfId="201" priority="63" operator="notEqual">
      <formula>0</formula>
    </cfRule>
  </conditionalFormatting>
  <conditionalFormatting sqref="Q8">
    <cfRule type="cellIs" dxfId="200" priority="62" operator="notEqual">
      <formula>0</formula>
    </cfRule>
  </conditionalFormatting>
  <conditionalFormatting sqref="P11:Q13">
    <cfRule type="cellIs" dxfId="199" priority="61" operator="notEqual">
      <formula>0</formula>
    </cfRule>
  </conditionalFormatting>
  <conditionalFormatting sqref="P15">
    <cfRule type="cellIs" dxfId="198" priority="60" operator="notEqual">
      <formula>0</formula>
    </cfRule>
  </conditionalFormatting>
  <conditionalFormatting sqref="Q15">
    <cfRule type="cellIs" dxfId="197" priority="59" operator="notEqual">
      <formula>0</formula>
    </cfRule>
  </conditionalFormatting>
  <conditionalFormatting sqref="P37">
    <cfRule type="cellIs" dxfId="196" priority="58" operator="notEqual">
      <formula>0</formula>
    </cfRule>
  </conditionalFormatting>
  <conditionalFormatting sqref="Q37">
    <cfRule type="cellIs" dxfId="195" priority="57" operator="notEqual">
      <formula>0</formula>
    </cfRule>
  </conditionalFormatting>
  <conditionalFormatting sqref="M21">
    <cfRule type="cellIs" dxfId="194" priority="56" operator="notEqual">
      <formula>0</formula>
    </cfRule>
  </conditionalFormatting>
  <conditionalFormatting sqref="M16:N16">
    <cfRule type="cellIs" dxfId="193" priority="55" operator="notEqual">
      <formula>0</formula>
    </cfRule>
  </conditionalFormatting>
  <conditionalFormatting sqref="M10:N10">
    <cfRule type="cellIs" dxfId="192" priority="54" operator="notEqual">
      <formula>0</formula>
    </cfRule>
  </conditionalFormatting>
  <conditionalFormatting sqref="H43:H44">
    <cfRule type="cellIs" dxfId="191" priority="53" operator="notEqual">
      <formula>0</formula>
    </cfRule>
  </conditionalFormatting>
  <conditionalFormatting sqref="J83:L83">
    <cfRule type="cellIs" dxfId="190" priority="52" operator="notEqual">
      <formula>0</formula>
    </cfRule>
  </conditionalFormatting>
  <conditionalFormatting sqref="N21">
    <cfRule type="cellIs" dxfId="189" priority="51" operator="notEqual">
      <formula>0</formula>
    </cfRule>
  </conditionalFormatting>
  <conditionalFormatting sqref="H27:J27">
    <cfRule type="cellIs" dxfId="188" priority="48" operator="notEqual">
      <formula>0</formula>
    </cfRule>
  </conditionalFormatting>
  <conditionalFormatting sqref="P46">
    <cfRule type="cellIs" dxfId="187" priority="47" operator="notEqual">
      <formula>0</formula>
    </cfRule>
  </conditionalFormatting>
  <conditionalFormatting sqref="Q46">
    <cfRule type="cellIs" dxfId="186" priority="46" operator="notEqual">
      <formula>0</formula>
    </cfRule>
  </conditionalFormatting>
  <conditionalFormatting sqref="P98">
    <cfRule type="cellIs" dxfId="185" priority="45" operator="notEqual">
      <formula>0</formula>
    </cfRule>
  </conditionalFormatting>
  <conditionalFormatting sqref="Q98">
    <cfRule type="cellIs" dxfId="184" priority="44" operator="notEqual">
      <formula>0</formula>
    </cfRule>
  </conditionalFormatting>
  <conditionalFormatting sqref="P143">
    <cfRule type="cellIs" dxfId="183" priority="43" operator="notEqual">
      <formula>0</formula>
    </cfRule>
  </conditionalFormatting>
  <conditionalFormatting sqref="Q143">
    <cfRule type="cellIs" dxfId="182" priority="42" operator="notEqual">
      <formula>0</formula>
    </cfRule>
  </conditionalFormatting>
  <conditionalFormatting sqref="M27:O27">
    <cfRule type="cellIs" dxfId="181" priority="41" operator="notEqual">
      <formula>0</formula>
    </cfRule>
  </conditionalFormatting>
  <conditionalFormatting sqref="M24:O24">
    <cfRule type="cellIs" dxfId="180" priority="40" operator="notEqual">
      <formula>0</formula>
    </cfRule>
  </conditionalFormatting>
  <conditionalFormatting sqref="O21">
    <cfRule type="cellIs" dxfId="179" priority="39" operator="notEqual">
      <formula>0</formula>
    </cfRule>
  </conditionalFormatting>
  <conditionalFormatting sqref="H92:I92">
    <cfRule type="cellIs" dxfId="178" priority="37" operator="notEqual">
      <formula>0</formula>
    </cfRule>
  </conditionalFormatting>
  <conditionalFormatting sqref="H99:I99">
    <cfRule type="cellIs" dxfId="177" priority="36" operator="notEqual">
      <formula>0</formula>
    </cfRule>
  </conditionalFormatting>
  <conditionalFormatting sqref="H144:I144">
    <cfRule type="cellIs" dxfId="176" priority="34" operator="notEqual">
      <formula>0</formula>
    </cfRule>
  </conditionalFormatting>
  <conditionalFormatting sqref="H135:I135">
    <cfRule type="cellIs" dxfId="175" priority="33" operator="notEqual">
      <formula>0</formula>
    </cfRule>
  </conditionalFormatting>
  <conditionalFormatting sqref="S31:S33 T31:U31 S22:U30">
    <cfRule type="cellIs" dxfId="174" priority="32" operator="notEqual">
      <formula>0</formula>
    </cfRule>
  </conditionalFormatting>
  <conditionalFormatting sqref="T32:T33">
    <cfRule type="cellIs" dxfId="173" priority="31" operator="notEqual">
      <formula>0</formula>
    </cfRule>
  </conditionalFormatting>
  <conditionalFormatting sqref="U32:U33">
    <cfRule type="cellIs" dxfId="172" priority="30" operator="notEqual">
      <formula>0</formula>
    </cfRule>
  </conditionalFormatting>
  <conditionalFormatting sqref="S78:S87">
    <cfRule type="cellIs" dxfId="171" priority="29" operator="notEqual">
      <formula>0</formula>
    </cfRule>
  </conditionalFormatting>
  <conditionalFormatting sqref="T78:T87">
    <cfRule type="cellIs" dxfId="170" priority="28" operator="notEqual">
      <formula>0</formula>
    </cfRule>
  </conditionalFormatting>
  <conditionalFormatting sqref="U78:U87">
    <cfRule type="cellIs" dxfId="169" priority="27" operator="notEqual">
      <formula>0</formula>
    </cfRule>
  </conditionalFormatting>
  <conditionalFormatting sqref="S120:S122">
    <cfRule type="cellIs" dxfId="168" priority="20" operator="notEqual">
      <formula>0</formula>
    </cfRule>
  </conditionalFormatting>
  <conditionalFormatting sqref="T120:T122">
    <cfRule type="cellIs" dxfId="167" priority="19" operator="notEqual">
      <formula>0</formula>
    </cfRule>
  </conditionalFormatting>
  <conditionalFormatting sqref="U120:U122">
    <cfRule type="cellIs" dxfId="166" priority="18" operator="notEqual">
      <formula>0</formula>
    </cfRule>
  </conditionalFormatting>
  <conditionalFormatting sqref="H47:I48">
    <cfRule type="cellIs" dxfId="165" priority="17" operator="notEqual">
      <formula>0</formula>
    </cfRule>
  </conditionalFormatting>
  <conditionalFormatting sqref="J30:K30">
    <cfRule type="cellIs" dxfId="164" priority="16" operator="notEqual">
      <formula>0</formula>
    </cfRule>
  </conditionalFormatting>
  <conditionalFormatting sqref="N29:O29">
    <cfRule type="cellIs" dxfId="163" priority="15" operator="notEqual">
      <formula>0</formula>
    </cfRule>
  </conditionalFormatting>
  <conditionalFormatting sqref="M14">
    <cfRule type="cellIs" dxfId="162" priority="14" operator="notEqual">
      <formula>0</formula>
    </cfRule>
  </conditionalFormatting>
  <conditionalFormatting sqref="N14">
    <cfRule type="cellIs" dxfId="161" priority="13" operator="notEqual">
      <formula>0</formula>
    </cfRule>
  </conditionalFormatting>
  <conditionalFormatting sqref="K92:L93">
    <cfRule type="cellIs" dxfId="160" priority="12" operator="notEqual">
      <formula>0</formula>
    </cfRule>
  </conditionalFormatting>
  <conditionalFormatting sqref="K135:L136">
    <cfRule type="cellIs" dxfId="159" priority="11" operator="notEqual">
      <formula>0</formula>
    </cfRule>
  </conditionalFormatting>
  <conditionalFormatting sqref="M18:N18">
    <cfRule type="cellIs" dxfId="158" priority="10" operator="notEqual">
      <formula>0</formula>
    </cfRule>
  </conditionalFormatting>
  <conditionalFormatting sqref="K95">
    <cfRule type="cellIs" dxfId="157" priority="9" operator="notEqual">
      <formula>0</formula>
    </cfRule>
  </conditionalFormatting>
  <conditionalFormatting sqref="L95">
    <cfRule type="cellIs" dxfId="156" priority="8" operator="notEqual">
      <formula>0</formula>
    </cfRule>
  </conditionalFormatting>
  <conditionalFormatting sqref="M28">
    <cfRule type="cellIs" dxfId="155" priority="6" operator="notEqual">
      <formula>0</formula>
    </cfRule>
  </conditionalFormatting>
  <conditionalFormatting sqref="N28:O28">
    <cfRule type="cellIs" dxfId="154" priority="5" operator="notEqual">
      <formula>0</formula>
    </cfRule>
  </conditionalFormatting>
  <conditionalFormatting sqref="J53:K53">
    <cfRule type="cellIs" dxfId="153" priority="4" operator="notEqual">
      <formula>0</formula>
    </cfRule>
  </conditionalFormatting>
  <conditionalFormatting sqref="J103:K103">
    <cfRule type="cellIs" dxfId="152" priority="3" operator="notEqual">
      <formula>0</formula>
    </cfRule>
  </conditionalFormatting>
  <conditionalFormatting sqref="J13:K13">
    <cfRule type="cellIs" dxfId="151" priority="2" operator="notEqual">
      <formula>0</formula>
    </cfRule>
  </conditionalFormatting>
  <conditionalFormatting sqref="J107:K107">
    <cfRule type="cellIs" dxfId="150" priority="1" operator="notEqual">
      <formula>0</formula>
    </cfRule>
  </conditionalFormatting>
  <pageMargins left="0.75" right="0.75" top="1" bottom="1" header="0.5" footer="0.5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M166"/>
  <sheetViews>
    <sheetView showGridLines="0" workbookViewId="0">
      <selection activeCell="E8" sqref="E8"/>
    </sheetView>
  </sheetViews>
  <sheetFormatPr defaultColWidth="9" defaultRowHeight="12" customHeight="1"/>
  <cols>
    <col min="1" max="1" width="5" style="43" customWidth="1"/>
    <col min="2" max="2" width="49" style="43" bestFit="1" customWidth="1"/>
    <col min="3" max="3" width="15" style="198" customWidth="1"/>
    <col min="4" max="4" width="14.77734375" style="74" customWidth="1"/>
    <col min="5" max="5" width="12" style="74" customWidth="1"/>
    <col min="6" max="6" width="8" style="191" customWidth="1"/>
    <col min="7" max="7" width="2" style="43" customWidth="1"/>
    <col min="8" max="8" width="9.77734375" style="43" customWidth="1"/>
    <col min="9" max="9" width="8" style="43" customWidth="1"/>
    <col min="10" max="13" width="11" style="43" customWidth="1"/>
    <col min="14" max="70" width="8" style="43" customWidth="1"/>
    <col min="71" max="16384" width="9" style="43"/>
  </cols>
  <sheetData>
    <row r="1" spans="2:13" ht="12.75" customHeight="1">
      <c r="D1" s="206"/>
      <c r="E1" s="206"/>
      <c r="F1" s="19"/>
      <c r="G1" s="46"/>
      <c r="H1" s="46"/>
      <c r="I1" s="46"/>
      <c r="J1" s="46"/>
      <c r="K1" s="46"/>
      <c r="L1" s="46"/>
      <c r="M1" s="46"/>
    </row>
    <row r="2" spans="2:13" ht="13.5" customHeight="1">
      <c r="B2" s="1622" t="s">
        <v>77</v>
      </c>
      <c r="C2" s="388" t="s">
        <v>158</v>
      </c>
      <c r="D2" s="388" t="s">
        <v>158</v>
      </c>
      <c r="E2" s="211"/>
      <c r="F2" s="19"/>
      <c r="G2" s="46"/>
      <c r="H2" s="46"/>
      <c r="I2" s="46"/>
      <c r="J2" s="46"/>
      <c r="K2" s="46"/>
      <c r="L2" s="46"/>
      <c r="M2" s="46"/>
    </row>
    <row r="3" spans="2:13" ht="12" customHeight="1">
      <c r="B3" s="1622" t="s">
        <v>24</v>
      </c>
      <c r="C3" s="388" t="s">
        <v>156</v>
      </c>
      <c r="D3" s="388" t="s">
        <v>157</v>
      </c>
      <c r="E3" s="388"/>
      <c r="F3" s="19"/>
      <c r="G3" s="46"/>
      <c r="H3" s="46"/>
      <c r="I3" s="46"/>
      <c r="J3" s="46"/>
      <c r="K3" s="46"/>
      <c r="L3" s="46"/>
      <c r="M3" s="46"/>
    </row>
    <row r="4" spans="2:13" ht="12" customHeight="1">
      <c r="B4" s="389" t="s">
        <v>164</v>
      </c>
      <c r="C4" s="715" t="s">
        <v>2</v>
      </c>
      <c r="D4" s="715" t="s">
        <v>2</v>
      </c>
      <c r="E4" s="390" t="s">
        <v>3</v>
      </c>
      <c r="F4" s="19"/>
      <c r="G4" s="46"/>
      <c r="H4" s="47" t="s">
        <v>22</v>
      </c>
      <c r="I4" s="46"/>
      <c r="J4" s="47" t="s">
        <v>15</v>
      </c>
      <c r="K4" s="46"/>
      <c r="L4" s="47" t="s">
        <v>43</v>
      </c>
      <c r="M4" s="46"/>
    </row>
    <row r="5" spans="2:13" ht="12" customHeight="1">
      <c r="B5" s="410" t="s">
        <v>179</v>
      </c>
      <c r="C5" s="487">
        <v>-422.00000000000415</v>
      </c>
      <c r="D5" s="488">
        <v>-781</v>
      </c>
      <c r="E5" s="555">
        <v>45.966709346991038</v>
      </c>
      <c r="F5" s="19"/>
      <c r="G5" s="46"/>
      <c r="H5" s="32">
        <f>IFERROR(ROUND(IF(C5&gt;0,100*(ROUND(C5,0)-ROUND(D5,0))/ROUND(D5,0),-100*(ROUND(C5,0)-ROUND(D5,0))/ROUND(D5,0)),0)-ROUND(E5,0),0)</f>
        <v>0</v>
      </c>
      <c r="I5" s="46"/>
      <c r="J5" s="47" t="e">
        <f>CQtr&amp;" YTD"</f>
        <v>#REF!</v>
      </c>
      <c r="K5" s="47" t="e">
        <f>PPPPQtr&amp;" YTD"</f>
        <v>#REF!</v>
      </c>
      <c r="L5" s="47" t="e">
        <f>CQtr&amp;" YTD"</f>
        <v>#REF!</v>
      </c>
      <c r="M5" s="47" t="e">
        <f>PPPPQtr&amp;" YTD"</f>
        <v>#REF!</v>
      </c>
    </row>
    <row r="6" spans="2:13" ht="12" customHeight="1">
      <c r="B6" s="411" t="s">
        <v>180</v>
      </c>
      <c r="C6" s="393">
        <v>26.000000000000313</v>
      </c>
      <c r="D6" s="546">
        <v>508</v>
      </c>
      <c r="E6" s="566">
        <v>-94.881889763779526</v>
      </c>
      <c r="F6" s="19"/>
      <c r="G6" s="46"/>
      <c r="H6" s="32">
        <f>IFERROR(ROUND(IF(C6&gt;0,100*(ROUND(C6,0)-ROUND(D6,0))/ROUND(D6,0),-100*(ROUND(C6,0)-ROUND(D6,0))/ROUND(D6,0)),0)-ROUND(E6,0),0)</f>
        <v>0</v>
      </c>
      <c r="I6" s="46"/>
      <c r="J6" s="47"/>
      <c r="K6" s="46"/>
      <c r="L6" s="46"/>
      <c r="M6" s="46"/>
    </row>
    <row r="7" spans="2:13" ht="12" customHeight="1">
      <c r="B7" s="395" t="s">
        <v>101</v>
      </c>
      <c r="C7" s="396">
        <v>-396.00000000000801</v>
      </c>
      <c r="D7" s="397">
        <v>-273</v>
      </c>
      <c r="E7" s="741">
        <v>-45.054945054945058</v>
      </c>
      <c r="F7" s="19"/>
      <c r="G7" s="46"/>
      <c r="H7" s="32">
        <f>IFERROR(ROUND(IF(C7&gt;0,100*(ROUND(C7,0)-ROUND(D7,0))/ROUND(D7,0),-100*(ROUND(C7,0)-ROUND(D7,0))/ROUND(D7,0)),0)-ROUND(E7,0),0)</f>
        <v>0</v>
      </c>
      <c r="I7" s="46"/>
      <c r="J7" s="32">
        <f>ROUND(C5,0)+ROUND(C6,0)-ROUND(C7,0)</f>
        <v>0</v>
      </c>
      <c r="K7" s="33">
        <f>ROUND(D5,0)+ROUND(D6,0)-ROUND(D7,0)</f>
        <v>0</v>
      </c>
      <c r="L7" s="32">
        <f>C7-'CYYTD performance measures excl'!F10</f>
        <v>0</v>
      </c>
      <c r="M7" s="32">
        <f>D7-'PYYTD performance measures'!F10</f>
        <v>0</v>
      </c>
    </row>
    <row r="8" spans="2:13" ht="12" customHeight="1">
      <c r="B8" s="392" t="s">
        <v>215</v>
      </c>
      <c r="C8" s="750">
        <v>-26.999999999999829</v>
      </c>
      <c r="D8" s="546">
        <v>16</v>
      </c>
      <c r="E8" s="566" t="s">
        <v>1</v>
      </c>
      <c r="F8" s="19"/>
      <c r="G8" s="46"/>
      <c r="H8" s="32">
        <f t="shared" ref="H8" si="0">IFERROR(ROUND(IF(C8&gt;0,100*(ROUND(C8,0)-ROUND(D8,0))/ROUND(D8,0),-100*(ROUND(C8,0)-ROUND(D8,0))/ROUND(D8,0)),0)-ROUND(E8,0),0)</f>
        <v>0</v>
      </c>
      <c r="I8" s="46"/>
      <c r="J8" s="46"/>
      <c r="K8" s="46"/>
      <c r="L8" s="46"/>
      <c r="M8" s="46"/>
    </row>
    <row r="9" spans="2:13" s="17" customFormat="1" ht="12" customHeight="1">
      <c r="B9" s="395" t="s">
        <v>172</v>
      </c>
      <c r="C9" s="751">
        <v>-423.00000000000779</v>
      </c>
      <c r="D9" s="397">
        <v>-257</v>
      </c>
      <c r="E9" s="759">
        <v>-64.591439688715951</v>
      </c>
      <c r="F9" s="19"/>
      <c r="G9" s="46"/>
      <c r="H9" s="32">
        <f>IFERROR(ROUND(IF(C9&gt;0,100*(ROUND(C9,0)-ROUND(D9,0))/ROUND(D9,0),-100*(ROUND(C9,0)-ROUND(D9,0))/ROUND(D9,0)),0)-ROUND(E9,0),0)</f>
        <v>0</v>
      </c>
      <c r="I9" s="46"/>
      <c r="J9" s="32">
        <f>ROUND(C7,0)+ROUND(C8,0)-ROUND(C9,0)</f>
        <v>0</v>
      </c>
      <c r="K9" s="32">
        <f>ROUND(D7,0)+ROUND(D8,0)-ROUND(D9,0)</f>
        <v>0</v>
      </c>
      <c r="L9" s="46"/>
      <c r="M9" s="46"/>
    </row>
    <row r="10" spans="2:13" ht="10.199999999999999">
      <c r="B10" s="399" t="s">
        <v>96</v>
      </c>
      <c r="C10" s="752">
        <v>-200</v>
      </c>
      <c r="D10" s="489">
        <v>-228</v>
      </c>
      <c r="E10" s="557">
        <v>12.280701754385966</v>
      </c>
      <c r="F10" s="19"/>
      <c r="G10" s="46"/>
      <c r="H10" s="32">
        <f>IFERROR(ROUND(IF(C10&gt;0,100*(ROUND(C10,0)-ROUND(D10,0))/ROUND(D10,0),-100*(ROUND(C10,0)-ROUND(D10,0))/ROUND(D10,0)),0)-ROUND(E10,0),0)</f>
        <v>0</v>
      </c>
      <c r="I10" s="46"/>
      <c r="J10" s="46"/>
      <c r="K10" s="46"/>
      <c r="L10" s="32">
        <f>ROUND(C15,0)-ROUND(C14,0)-ROUND('CYYTD performance measures excl'!F8,0)</f>
        <v>0</v>
      </c>
      <c r="M10" s="32">
        <f>D10+D11+D13-'PYYTD performance measures'!F8</f>
        <v>0</v>
      </c>
    </row>
    <row r="11" spans="2:13" ht="10.199999999999999">
      <c r="B11" s="392" t="s">
        <v>155</v>
      </c>
      <c r="C11" s="393">
        <v>-11</v>
      </c>
      <c r="D11" s="546">
        <v>-13</v>
      </c>
      <c r="E11" s="566">
        <v>15.384615384615385</v>
      </c>
      <c r="F11" s="19"/>
      <c r="G11" s="46"/>
      <c r="H11" s="32">
        <f t="shared" ref="H11:H13" si="1">IFERROR(ROUND(IF(C11&gt;0,100*(ROUND(C11,0)-ROUND(D11,0))/ROUND(D11,0),-100*(ROUND(C11,0)-ROUND(D11,0))/ROUND(D11,0)),0)-ROUND(E11,0),0)</f>
        <v>0</v>
      </c>
      <c r="I11" s="46"/>
      <c r="J11" s="46"/>
      <c r="K11" s="46"/>
      <c r="L11" s="46"/>
      <c r="M11" s="46"/>
    </row>
    <row r="12" spans="2:13" ht="11.4">
      <c r="B12" s="395" t="s">
        <v>0</v>
      </c>
      <c r="C12" s="751">
        <v>-211</v>
      </c>
      <c r="D12" s="397">
        <v>-241</v>
      </c>
      <c r="E12" s="741">
        <v>12.448132780082988</v>
      </c>
      <c r="F12" s="19"/>
      <c r="G12" s="46"/>
      <c r="H12" s="32">
        <f t="shared" si="1"/>
        <v>0</v>
      </c>
      <c r="I12" s="46"/>
      <c r="J12" s="32">
        <f>ROUND(C10,0)+ROUND(C11,0)-ROUND(C12,0)</f>
        <v>0</v>
      </c>
      <c r="K12" s="32">
        <f>ROUND(D10,0)+ROUND(D11,0)-ROUND(D12,0)</f>
        <v>0</v>
      </c>
      <c r="L12" s="46"/>
      <c r="M12" s="46"/>
    </row>
    <row r="13" spans="2:13" ht="10.199999999999999">
      <c r="B13" s="399" t="s">
        <v>46</v>
      </c>
      <c r="C13" s="400">
        <v>0</v>
      </c>
      <c r="D13" s="489">
        <v>-140</v>
      </c>
      <c r="E13" s="557" t="s">
        <v>1</v>
      </c>
      <c r="F13" s="19"/>
      <c r="G13" s="46"/>
      <c r="H13" s="32">
        <f t="shared" si="1"/>
        <v>0</v>
      </c>
      <c r="I13" s="46"/>
      <c r="J13" s="46"/>
      <c r="K13" s="46"/>
      <c r="L13" s="46"/>
      <c r="M13" s="46"/>
    </row>
    <row r="14" spans="2:13" ht="12" customHeight="1">
      <c r="B14" s="392" t="s">
        <v>4</v>
      </c>
      <c r="C14" s="393">
        <v>-151.3943382021906</v>
      </c>
      <c r="D14" s="546">
        <v>-1597</v>
      </c>
      <c r="E14" s="566">
        <v>90.544771446462121</v>
      </c>
      <c r="F14" s="19"/>
      <c r="G14" s="46"/>
      <c r="H14" s="32">
        <f t="shared" ref="H14" si="2">IFERROR(ROUND(IF(C14&gt;0,100*(ROUND(C14,0)-ROUND(D14,0))/ROUND(D14,0),-100*(ROUND(C14,0)-ROUND(D14,0))/ROUND(D14,0)),0)-ROUND(E14,0),0)</f>
        <v>0</v>
      </c>
      <c r="I14" s="46"/>
      <c r="J14" s="46"/>
      <c r="K14" s="46"/>
      <c r="L14" s="46"/>
      <c r="M14" s="46"/>
    </row>
    <row r="15" spans="2:13" ht="12" customHeight="1">
      <c r="B15" s="395" t="s">
        <v>5</v>
      </c>
      <c r="C15" s="751">
        <v>-361.99999999999989</v>
      </c>
      <c r="D15" s="397">
        <v>-1978</v>
      </c>
      <c r="E15" s="741">
        <v>81.69868554095045</v>
      </c>
      <c r="F15" s="19"/>
      <c r="G15" s="46"/>
      <c r="H15" s="32">
        <f>IFERROR(ROUND(IF(C15&gt;0,100*(ROUND(C15,0)-ROUND(D15,0))/ROUND(D15,0),-100*(ROUND(C15,0)-ROUND(D15,0))/ROUND(D15,0)),0)-ROUND(E15,0),0)</f>
        <v>0</v>
      </c>
      <c r="I15" s="46"/>
      <c r="J15" s="32">
        <f>ROUND(C10,0)+ROUND(C14,0)+ROUND(C11,0)+ROUND(C13,0)-ROUND(C15,0)</f>
        <v>0</v>
      </c>
      <c r="K15" s="32">
        <f>ROUND(D10,0)+ROUND(D14,0)+ROUND(D11,0)+ROUND(D13,0)-ROUND(D15,0)</f>
        <v>0</v>
      </c>
      <c r="L15" s="32">
        <f>C15-'CYYTD performance measures excl'!F6</f>
        <v>0</v>
      </c>
      <c r="M15" s="32">
        <f>D15-'PYYTD performance measures'!F6</f>
        <v>0</v>
      </c>
    </row>
    <row r="16" spans="2:13" ht="12" customHeight="1">
      <c r="B16" s="595" t="s">
        <v>9</v>
      </c>
      <c r="C16" s="393">
        <v>2.0000000000056803</v>
      </c>
      <c r="D16" s="546">
        <v>-2</v>
      </c>
      <c r="E16" s="546" t="s">
        <v>1</v>
      </c>
      <c r="F16" s="19"/>
      <c r="G16" s="46"/>
      <c r="H16" s="32">
        <f>IFERROR(ROUND(IF(C16&gt;0,100*(ROUND(C16,0)-ROUND(D16,0))/ROUND(D16,0),-100*(ROUND(C16,0)-ROUND(D16,0))/ROUND(D16,0)),0)-ROUND(E16,0),0)</f>
        <v>0</v>
      </c>
      <c r="I16" s="46"/>
      <c r="J16" s="46"/>
      <c r="K16" s="46"/>
      <c r="L16" s="46"/>
      <c r="M16" s="46"/>
    </row>
    <row r="17" spans="1:13" ht="12" customHeight="1">
      <c r="B17" s="395" t="s">
        <v>219</v>
      </c>
      <c r="C17" s="396">
        <v>-783.00000000000227</v>
      </c>
      <c r="D17" s="397">
        <v>-2237</v>
      </c>
      <c r="E17" s="397">
        <v>64.997764863656684</v>
      </c>
      <c r="F17" s="19"/>
      <c r="G17" s="46"/>
      <c r="H17" s="32">
        <f>IFERROR(ROUND(IF(C17&gt;0,100*(ROUND(C17,0)-ROUND(D17,0))/ROUND(D17,0),-100*(ROUND(C17,0)-ROUND(D17,0))/ROUND(D17,0)),0)-ROUND(E17,0),0)</f>
        <v>0</v>
      </c>
      <c r="I17" s="46"/>
      <c r="J17" s="32">
        <f>ROUND(C9,0)+ROUND(C15,0)+ROUND(C16,0)-ROUND(C17,0)</f>
        <v>0</v>
      </c>
      <c r="K17" s="32">
        <f>ROUND(D9,0)+ROUND(D15,0)+ROUND(D16,0)-ROUND(D17,0)</f>
        <v>0</v>
      </c>
      <c r="L17" s="32">
        <f>ROUND(C17,0)-ROUND('CYYTD performance measures excl'!F15,0)</f>
        <v>0</v>
      </c>
      <c r="M17" s="32">
        <f>D17-'PYYTD performance measures'!F15</f>
        <v>0</v>
      </c>
    </row>
    <row r="18" spans="1:13" ht="12" customHeight="1">
      <c r="B18" s="402" t="s">
        <v>220</v>
      </c>
      <c r="C18" s="752">
        <v>-635.99999999999977</v>
      </c>
      <c r="D18" s="489">
        <v>-2200</v>
      </c>
      <c r="E18" s="489">
        <v>71.090909090909093</v>
      </c>
      <c r="F18" s="19"/>
      <c r="G18" s="46"/>
      <c r="H18" s="32">
        <f>IFERROR(ROUND(IF(C18&gt;0,100*(ROUND(C18,0)-ROUND(D18,0))/ROUND(D18,0),-100*(ROUND(C18,0)-ROUND(D18,0))/ROUND(D18,0)),0)-ROUND(E18,0),0)</f>
        <v>0</v>
      </c>
      <c r="I18" s="230"/>
      <c r="J18" s="32"/>
      <c r="K18" s="32"/>
      <c r="L18" s="32">
        <f>ROUND(C18,0)-ROUND('CYYTD performance measures excl'!F20,0)</f>
        <v>0</v>
      </c>
      <c r="M18" s="32">
        <f>D18-'PYYTD performance measures'!F20</f>
        <v>0</v>
      </c>
    </row>
    <row r="19" spans="1:13" ht="12" customHeight="1">
      <c r="B19" s="402"/>
      <c r="C19" s="489"/>
      <c r="D19" s="489"/>
      <c r="E19" s="412"/>
      <c r="F19" s="19"/>
      <c r="G19" s="46"/>
      <c r="H19" s="46"/>
      <c r="I19" s="46"/>
      <c r="J19" s="46"/>
      <c r="K19" s="46"/>
      <c r="L19" s="46"/>
      <c r="M19" s="46"/>
    </row>
    <row r="20" spans="1:13" ht="12" customHeight="1">
      <c r="B20" s="404" t="s">
        <v>182</v>
      </c>
      <c r="C20" s="353" t="s">
        <v>150</v>
      </c>
      <c r="D20" s="353" t="s">
        <v>150</v>
      </c>
      <c r="E20" s="353"/>
      <c r="F20" s="19"/>
      <c r="G20" s="46"/>
      <c r="H20" s="46"/>
      <c r="I20" s="229"/>
      <c r="J20" s="46"/>
      <c r="K20" s="46"/>
      <c r="L20" s="46"/>
      <c r="M20" s="46"/>
    </row>
    <row r="21" spans="1:13" s="75" customFormat="1" ht="12" customHeight="1">
      <c r="B21" s="391" t="s">
        <v>10</v>
      </c>
      <c r="C21" s="405">
        <v>21039.999999999898</v>
      </c>
      <c r="D21" s="406">
        <v>21500</v>
      </c>
      <c r="E21" s="406"/>
      <c r="F21" s="19"/>
      <c r="G21" s="46"/>
      <c r="H21" s="46"/>
      <c r="I21" s="46"/>
      <c r="J21" s="46"/>
      <c r="K21" s="46"/>
      <c r="L21" s="46"/>
      <c r="M21" s="46"/>
    </row>
    <row r="22" spans="1:13" ht="12" customHeight="1">
      <c r="B22" s="407" t="s">
        <v>113</v>
      </c>
      <c r="C22" s="408">
        <v>10986.984355423112</v>
      </c>
      <c r="D22" s="547">
        <v>26000</v>
      </c>
      <c r="E22" s="547"/>
      <c r="F22" s="19"/>
      <c r="G22" s="46"/>
      <c r="H22" s="32">
        <f>ROUND(C21,-2)-ROUND('Head Office Qrtly'!C21,-2)</f>
        <v>-2600</v>
      </c>
      <c r="I22" s="32">
        <f>ROUND(D21,-2)-ROUND('Head Office Qrtly'!H21,-2)</f>
        <v>100</v>
      </c>
      <c r="J22" s="32"/>
      <c r="K22" s="46"/>
      <c r="L22" s="46"/>
      <c r="M22" s="46"/>
    </row>
    <row r="23" spans="1:13" ht="12" customHeight="1">
      <c r="B23" s="407" t="s">
        <v>114</v>
      </c>
      <c r="C23" s="413">
        <v>5562.7823771247631</v>
      </c>
      <c r="D23" s="414">
        <v>4900</v>
      </c>
      <c r="E23" s="415"/>
      <c r="F23" s="19"/>
      <c r="G23" s="46"/>
      <c r="H23" s="32">
        <f>ROUND(C22,-2)-ROUND('Head Office Qrtly'!C22,-2)</f>
        <v>1000</v>
      </c>
      <c r="I23" s="32">
        <f>ROUND(D22,-2)-ROUND('Head Office Qrtly'!H22,-2)</f>
        <v>-1000</v>
      </c>
      <c r="J23" s="32"/>
      <c r="K23" s="46"/>
      <c r="L23" s="46"/>
      <c r="M23" s="46"/>
    </row>
    <row r="24" spans="1:13" ht="12" customHeight="1">
      <c r="B24" s="407"/>
      <c r="C24" s="416"/>
      <c r="D24" s="416"/>
      <c r="E24" s="417"/>
      <c r="F24" s="19"/>
      <c r="G24" s="46"/>
      <c r="H24" s="32">
        <f>ROUND(C23,-2)-ROUND('Head Office Qrtly'!C23,-2)</f>
        <v>1200</v>
      </c>
      <c r="I24" s="32">
        <f>ROUND(D23,-2)-ROUND('Head Office Qrtly'!H23,-2)</f>
        <v>400</v>
      </c>
      <c r="J24" s="32"/>
      <c r="K24" s="46"/>
      <c r="L24" s="46"/>
      <c r="M24" s="46"/>
    </row>
    <row r="25" spans="1:13" ht="12" customHeight="1">
      <c r="B25" s="630" t="s">
        <v>175</v>
      </c>
      <c r="C25" s="631"/>
      <c r="D25" s="631"/>
      <c r="E25" s="632"/>
      <c r="F25" s="19"/>
      <c r="G25" s="46"/>
      <c r="H25" s="46"/>
      <c r="I25" s="46"/>
      <c r="J25" s="46"/>
      <c r="K25" s="46"/>
      <c r="L25" s="46"/>
      <c r="M25" s="46"/>
    </row>
    <row r="26" spans="1:13" ht="12" customHeight="1">
      <c r="B26" s="633" t="s">
        <v>190</v>
      </c>
      <c r="C26" s="742">
        <v>5056.3351808721118</v>
      </c>
      <c r="D26" s="634">
        <v>3100</v>
      </c>
      <c r="E26" s="635"/>
      <c r="F26" s="19"/>
      <c r="G26" s="46"/>
      <c r="H26" s="46"/>
      <c r="I26" s="46"/>
      <c r="J26" s="46"/>
      <c r="K26" s="46"/>
      <c r="L26" s="46"/>
      <c r="M26" s="46"/>
    </row>
    <row r="27" spans="1:13" ht="12" customHeight="1">
      <c r="B27" s="486"/>
      <c r="C27" s="409"/>
      <c r="D27" s="409"/>
      <c r="E27" s="418"/>
      <c r="F27" s="19"/>
      <c r="G27" s="46"/>
      <c r="H27" s="46"/>
      <c r="I27" s="46"/>
      <c r="J27" s="46"/>
      <c r="K27" s="46"/>
      <c r="L27" s="46"/>
      <c r="M27" s="46"/>
    </row>
    <row r="28" spans="1:13" s="74" customFormat="1" ht="12" customHeight="1">
      <c r="A28" s="43"/>
      <c r="B28" s="636" t="s">
        <v>178</v>
      </c>
      <c r="C28" s="637" t="s">
        <v>2</v>
      </c>
      <c r="D28" s="637" t="s">
        <v>2</v>
      </c>
      <c r="E28" s="637"/>
      <c r="F28" s="19"/>
      <c r="G28" s="46"/>
      <c r="H28" s="46"/>
      <c r="I28" s="46"/>
      <c r="J28" s="46"/>
      <c r="K28" s="46"/>
      <c r="L28" s="32">
        <f>C26-'CYYTD performance measures excl'!F27</f>
        <v>0</v>
      </c>
      <c r="M28" s="212">
        <f>ROUND(D26,-2)-ROUND('PYYTD performance measures'!F27,-2)</f>
        <v>0</v>
      </c>
    </row>
    <row r="29" spans="1:13" s="74" customFormat="1" ht="12" customHeight="1">
      <c r="A29" s="43"/>
      <c r="B29" s="633" t="s">
        <v>219</v>
      </c>
      <c r="C29" s="748">
        <v>-631.60566179781165</v>
      </c>
      <c r="D29" s="638">
        <v>-640</v>
      </c>
      <c r="E29" s="639">
        <v>1.25</v>
      </c>
      <c r="F29" s="19"/>
      <c r="G29" s="46"/>
      <c r="H29" s="46"/>
      <c r="I29" s="46"/>
      <c r="J29" s="46"/>
      <c r="K29" s="46"/>
      <c r="L29" s="46"/>
      <c r="M29" s="46"/>
    </row>
    <row r="30" spans="1:13" s="74" customFormat="1" ht="10.199999999999999">
      <c r="A30" s="43"/>
      <c r="B30" s="402" t="s">
        <v>221</v>
      </c>
      <c r="C30" s="749">
        <v>-524.84074720870899</v>
      </c>
      <c r="D30" s="419">
        <v>-642</v>
      </c>
      <c r="E30" s="331">
        <v>18.22429906542056</v>
      </c>
      <c r="F30" s="19"/>
      <c r="G30" s="46"/>
      <c r="H30" s="46"/>
      <c r="I30" s="46"/>
      <c r="J30" s="46"/>
      <c r="K30" s="46"/>
      <c r="L30" s="46"/>
      <c r="M30" s="46"/>
    </row>
    <row r="31" spans="1:13" s="74" customFormat="1" ht="12" customHeight="1">
      <c r="A31" s="43"/>
      <c r="B31" s="43"/>
      <c r="C31" s="213"/>
      <c r="D31" s="213"/>
      <c r="F31" s="43"/>
      <c r="G31" s="46"/>
      <c r="H31" s="32">
        <f>IFERROR(ROUND(IF(C29&gt;0,100*(ROUND(C29,0)-ROUND(D29,0))/ROUND(D29,0),-100*(ROUND(C29,0)-ROUND(D29,0))/ROUND(D29,0)),0)-ROUND(E29,0),0)</f>
        <v>0</v>
      </c>
      <c r="I31" s="46"/>
      <c r="J31" s="32">
        <f>ROUND(C14,0)-ROUND(C17,0)+ROUND(C29,0)</f>
        <v>0</v>
      </c>
      <c r="K31" s="32">
        <f>ROUND(D14,0)-ROUND(D17,0)+ROUND(D29,0)</f>
        <v>0</v>
      </c>
      <c r="L31" s="32">
        <f>C29-'CYYTD performance measures excl'!F17</f>
        <v>0</v>
      </c>
      <c r="M31" s="32">
        <f>ROUND(D29,-2)-ROUND('PYYTD performance measures'!F17,-2)</f>
        <v>0</v>
      </c>
    </row>
    <row r="32" spans="1:13" s="74" customFormat="1" ht="12" customHeight="1">
      <c r="A32" s="43"/>
      <c r="B32" s="43"/>
      <c r="C32" s="43"/>
      <c r="D32" s="43"/>
      <c r="E32" s="43"/>
      <c r="F32" s="191"/>
      <c r="G32" s="46"/>
      <c r="H32" s="32">
        <f>IFERROR(ROUND(IF(C30&gt;0,100*(ROUND(C30,0)-ROUND(D30,0))/ROUND(D30,0),-100*(ROUND(C30,0)-ROUND(D30,0))/ROUND(D30,0)),0)-ROUND(E30,0),0)</f>
        <v>0</v>
      </c>
      <c r="I32" s="46"/>
      <c r="J32" s="46"/>
      <c r="K32" s="46"/>
      <c r="L32" s="32">
        <f>C30-'CYYTD performance measures excl'!F22</f>
        <v>0</v>
      </c>
      <c r="M32" s="32">
        <f>D30-'PYYTD performance measures'!F22</f>
        <v>0</v>
      </c>
    </row>
    <row r="33" spans="3:6" ht="12" customHeight="1">
      <c r="C33" s="43"/>
      <c r="D33" s="43"/>
      <c r="E33" s="43"/>
    </row>
    <row r="34" spans="3:6" ht="12.75" customHeight="1">
      <c r="C34" s="43"/>
      <c r="D34" s="43"/>
      <c r="E34" s="43"/>
    </row>
    <row r="35" spans="3:6" ht="12.75" customHeight="1">
      <c r="C35" s="43"/>
      <c r="D35" s="43"/>
      <c r="E35" s="43"/>
      <c r="F35" s="43"/>
    </row>
    <row r="36" spans="3:6" ht="12.75" customHeight="1">
      <c r="C36" s="19"/>
      <c r="D36" s="19"/>
      <c r="E36" s="43"/>
      <c r="F36" s="43"/>
    </row>
    <row r="37" spans="3:6" ht="12" customHeight="1">
      <c r="C37" s="43"/>
      <c r="D37" s="43"/>
      <c r="E37" s="43"/>
      <c r="F37" s="43"/>
    </row>
    <row r="38" spans="3:6" ht="12" customHeight="1">
      <c r="F38" s="43"/>
    </row>
    <row r="39" spans="3:6" ht="12" customHeight="1">
      <c r="C39" s="43"/>
      <c r="D39" s="43"/>
      <c r="E39" s="43"/>
      <c r="F39" s="43"/>
    </row>
    <row r="40" spans="3:6" ht="12" customHeight="1">
      <c r="C40" s="43"/>
      <c r="D40" s="43"/>
      <c r="E40" s="43"/>
      <c r="F40" s="43"/>
    </row>
    <row r="41" spans="3:6" ht="12" customHeight="1">
      <c r="C41" s="43"/>
      <c r="D41" s="43"/>
      <c r="E41" s="43"/>
    </row>
    <row r="42" spans="3:6" ht="12" customHeight="1">
      <c r="C42" s="43"/>
      <c r="D42" s="43"/>
      <c r="E42" s="43"/>
      <c r="F42" s="43"/>
    </row>
    <row r="43" spans="3:6" ht="12" customHeight="1">
      <c r="C43" s="43"/>
      <c r="D43" s="43"/>
      <c r="E43" s="43"/>
      <c r="F43" s="43"/>
    </row>
    <row r="44" spans="3:6" ht="12" customHeight="1">
      <c r="C44" s="43"/>
      <c r="D44" s="43"/>
      <c r="E44" s="43"/>
      <c r="F44" s="43"/>
    </row>
    <row r="45" spans="3:6" ht="12" customHeight="1">
      <c r="C45" s="43"/>
      <c r="D45" s="43"/>
      <c r="E45" s="43"/>
      <c r="F45" s="43"/>
    </row>
    <row r="46" spans="3:6" ht="12" customHeight="1">
      <c r="C46" s="43"/>
      <c r="D46" s="43"/>
      <c r="E46" s="43"/>
      <c r="F46" s="43"/>
    </row>
    <row r="47" spans="3:6" ht="12" customHeight="1">
      <c r="C47" s="43"/>
      <c r="D47" s="43"/>
      <c r="E47" s="43"/>
      <c r="F47" s="43"/>
    </row>
    <row r="48" spans="3:6" ht="12" customHeight="1">
      <c r="C48" s="43"/>
      <c r="D48" s="43"/>
      <c r="E48" s="43"/>
      <c r="F48" s="43"/>
    </row>
    <row r="49" spans="3:6" ht="12" customHeight="1">
      <c r="C49" s="43"/>
      <c r="D49" s="43"/>
      <c r="E49" s="43"/>
      <c r="F49" s="43"/>
    </row>
    <row r="50" spans="3:6" ht="12" customHeight="1">
      <c r="C50" s="43"/>
      <c r="D50" s="43"/>
      <c r="E50" s="43"/>
      <c r="F50" s="43"/>
    </row>
    <row r="51" spans="3:6" ht="12" customHeight="1">
      <c r="C51" s="43"/>
      <c r="D51" s="43"/>
      <c r="E51" s="43"/>
      <c r="F51" s="43"/>
    </row>
    <row r="52" spans="3:6" ht="12" customHeight="1">
      <c r="C52" s="43"/>
      <c r="D52" s="43"/>
      <c r="E52" s="43"/>
      <c r="F52" s="43"/>
    </row>
    <row r="53" spans="3:6" ht="12" customHeight="1">
      <c r="C53" s="43"/>
      <c r="D53" s="43"/>
      <c r="E53" s="43"/>
      <c r="F53" s="43"/>
    </row>
    <row r="54" spans="3:6" ht="12" customHeight="1">
      <c r="C54" s="43"/>
      <c r="D54" s="43"/>
      <c r="E54" s="43"/>
      <c r="F54" s="43"/>
    </row>
    <row r="55" spans="3:6" ht="12" customHeight="1">
      <c r="C55" s="43"/>
      <c r="D55" s="43"/>
      <c r="E55" s="43"/>
      <c r="F55" s="43"/>
    </row>
    <row r="56" spans="3:6" ht="12" customHeight="1">
      <c r="C56" s="43"/>
      <c r="D56" s="43"/>
      <c r="E56" s="43"/>
      <c r="F56" s="43"/>
    </row>
    <row r="57" spans="3:6" ht="12" customHeight="1">
      <c r="C57" s="43"/>
      <c r="D57" s="43"/>
      <c r="E57" s="43"/>
      <c r="F57" s="43"/>
    </row>
    <row r="58" spans="3:6" ht="12" customHeight="1">
      <c r="C58" s="43"/>
      <c r="D58" s="43"/>
      <c r="E58" s="43"/>
      <c r="F58" s="43"/>
    </row>
    <row r="59" spans="3:6" ht="12" customHeight="1">
      <c r="C59" s="43"/>
      <c r="D59" s="43"/>
      <c r="E59" s="43"/>
      <c r="F59" s="43"/>
    </row>
    <row r="60" spans="3:6" ht="12" customHeight="1">
      <c r="C60" s="43"/>
      <c r="D60" s="43"/>
      <c r="E60" s="43"/>
      <c r="F60" s="43"/>
    </row>
    <row r="61" spans="3:6" ht="12" customHeight="1">
      <c r="C61" s="43"/>
      <c r="D61" s="43"/>
      <c r="E61" s="43"/>
      <c r="F61" s="43"/>
    </row>
    <row r="62" spans="3:6" ht="12" customHeight="1">
      <c r="C62" s="43"/>
      <c r="D62" s="43"/>
      <c r="E62" s="43"/>
      <c r="F62" s="43"/>
    </row>
    <row r="63" spans="3:6" ht="12" customHeight="1">
      <c r="C63" s="43"/>
      <c r="D63" s="43"/>
      <c r="E63" s="43"/>
      <c r="F63" s="43"/>
    </row>
    <row r="64" spans="3:6" ht="12" customHeight="1">
      <c r="C64" s="43"/>
      <c r="D64" s="43"/>
      <c r="E64" s="43"/>
      <c r="F64" s="43"/>
    </row>
    <row r="65" spans="3:6" ht="12" customHeight="1">
      <c r="C65" s="43"/>
      <c r="D65" s="43"/>
      <c r="E65" s="43"/>
      <c r="F65" s="43"/>
    </row>
    <row r="66" spans="3:6" ht="12" customHeight="1">
      <c r="C66" s="43"/>
      <c r="D66" s="43"/>
      <c r="E66" s="43"/>
      <c r="F66" s="43"/>
    </row>
    <row r="67" spans="3:6" ht="12" customHeight="1">
      <c r="C67" s="43"/>
      <c r="D67" s="43"/>
      <c r="E67" s="43"/>
      <c r="F67" s="43"/>
    </row>
    <row r="68" spans="3:6" ht="12" customHeight="1">
      <c r="C68" s="43"/>
      <c r="D68" s="43"/>
      <c r="E68" s="43"/>
      <c r="F68" s="43"/>
    </row>
    <row r="69" spans="3:6" ht="12" customHeight="1">
      <c r="C69" s="43"/>
      <c r="D69" s="43"/>
      <c r="E69" s="43"/>
      <c r="F69" s="43"/>
    </row>
    <row r="70" spans="3:6" ht="12" customHeight="1">
      <c r="C70" s="43"/>
      <c r="D70" s="43"/>
      <c r="E70" s="43"/>
      <c r="F70" s="43"/>
    </row>
    <row r="71" spans="3:6" ht="12" customHeight="1">
      <c r="C71" s="43"/>
      <c r="D71" s="43"/>
      <c r="E71" s="43"/>
      <c r="F71" s="43"/>
    </row>
    <row r="72" spans="3:6" ht="12" customHeight="1">
      <c r="C72" s="43"/>
      <c r="D72" s="43"/>
      <c r="E72" s="43"/>
      <c r="F72" s="43"/>
    </row>
    <row r="73" spans="3:6" ht="12" customHeight="1">
      <c r="C73" s="43"/>
      <c r="D73" s="43"/>
      <c r="E73" s="43"/>
      <c r="F73" s="43"/>
    </row>
    <row r="74" spans="3:6" ht="12" customHeight="1">
      <c r="C74" s="43"/>
      <c r="D74" s="43"/>
      <c r="E74" s="43"/>
      <c r="F74" s="43"/>
    </row>
    <row r="75" spans="3:6" ht="12" customHeight="1">
      <c r="C75" s="43"/>
      <c r="D75" s="43"/>
      <c r="E75" s="43"/>
      <c r="F75" s="43"/>
    </row>
    <row r="76" spans="3:6" ht="12" customHeight="1">
      <c r="C76" s="43"/>
      <c r="D76" s="43"/>
      <c r="E76" s="43"/>
      <c r="F76" s="43"/>
    </row>
    <row r="77" spans="3:6" ht="12" customHeight="1">
      <c r="C77" s="43"/>
      <c r="D77" s="43"/>
      <c r="E77" s="43"/>
      <c r="F77" s="43"/>
    </row>
    <row r="78" spans="3:6" ht="12" customHeight="1">
      <c r="C78" s="43"/>
      <c r="D78" s="43"/>
      <c r="E78" s="43"/>
      <c r="F78" s="43"/>
    </row>
    <row r="79" spans="3:6" ht="12" customHeight="1">
      <c r="C79" s="43"/>
      <c r="D79" s="43"/>
      <c r="E79" s="43"/>
      <c r="F79" s="43"/>
    </row>
    <row r="80" spans="3:6" ht="12" customHeight="1">
      <c r="C80" s="43"/>
      <c r="D80" s="43"/>
      <c r="E80" s="43"/>
      <c r="F80" s="43"/>
    </row>
    <row r="81" spans="3:6" ht="12" customHeight="1">
      <c r="C81" s="43"/>
      <c r="D81" s="43"/>
      <c r="E81" s="43"/>
      <c r="F81" s="43"/>
    </row>
    <row r="82" spans="3:6" ht="12" customHeight="1">
      <c r="C82" s="43"/>
      <c r="D82" s="43"/>
      <c r="E82" s="43"/>
      <c r="F82" s="43"/>
    </row>
    <row r="83" spans="3:6" ht="12" customHeight="1">
      <c r="C83" s="43"/>
      <c r="D83" s="43"/>
      <c r="E83" s="43"/>
      <c r="F83" s="43"/>
    </row>
    <row r="84" spans="3:6" ht="12" customHeight="1">
      <c r="C84" s="43"/>
      <c r="D84" s="43"/>
      <c r="E84" s="43"/>
      <c r="F84" s="43"/>
    </row>
    <row r="85" spans="3:6" ht="12" customHeight="1">
      <c r="C85" s="43"/>
      <c r="D85" s="43"/>
      <c r="E85" s="43"/>
      <c r="F85" s="43"/>
    </row>
    <row r="86" spans="3:6" ht="12" customHeight="1">
      <c r="C86" s="43"/>
      <c r="D86" s="43"/>
      <c r="E86" s="43"/>
      <c r="F86" s="43"/>
    </row>
    <row r="87" spans="3:6" ht="12" customHeight="1">
      <c r="C87" s="43"/>
      <c r="D87" s="43"/>
      <c r="E87" s="43"/>
      <c r="F87" s="43"/>
    </row>
    <row r="88" spans="3:6" ht="12" customHeight="1">
      <c r="C88" s="43"/>
      <c r="D88" s="43"/>
      <c r="E88" s="43"/>
      <c r="F88" s="43"/>
    </row>
    <row r="89" spans="3:6" ht="12" customHeight="1">
      <c r="C89" s="43"/>
      <c r="D89" s="43"/>
      <c r="E89" s="43"/>
      <c r="F89" s="43"/>
    </row>
    <row r="90" spans="3:6" ht="12" customHeight="1">
      <c r="C90" s="43"/>
      <c r="D90" s="43"/>
      <c r="E90" s="43"/>
      <c r="F90" s="43"/>
    </row>
    <row r="91" spans="3:6" ht="12" customHeight="1">
      <c r="C91" s="43"/>
      <c r="D91" s="43"/>
      <c r="E91" s="43"/>
      <c r="F91" s="43"/>
    </row>
    <row r="92" spans="3:6" ht="12" customHeight="1">
      <c r="C92" s="43"/>
      <c r="D92" s="43"/>
      <c r="E92" s="43"/>
      <c r="F92" s="43"/>
    </row>
    <row r="93" spans="3:6" ht="12" customHeight="1">
      <c r="C93" s="43"/>
      <c r="D93" s="43"/>
      <c r="E93" s="43"/>
      <c r="F93" s="43"/>
    </row>
    <row r="94" spans="3:6" ht="12" customHeight="1">
      <c r="C94" s="43"/>
      <c r="D94" s="43"/>
      <c r="E94" s="43"/>
      <c r="F94" s="43"/>
    </row>
    <row r="95" spans="3:6" ht="12" customHeight="1">
      <c r="C95" s="43"/>
      <c r="D95" s="43"/>
      <c r="E95" s="43"/>
      <c r="F95" s="43"/>
    </row>
    <row r="96" spans="3:6" ht="12" customHeight="1">
      <c r="C96" s="43"/>
      <c r="D96" s="43"/>
      <c r="E96" s="43"/>
      <c r="F96" s="43"/>
    </row>
    <row r="97" spans="3:6" ht="12" customHeight="1">
      <c r="C97" s="43"/>
      <c r="D97" s="43"/>
      <c r="E97" s="43"/>
      <c r="F97" s="43"/>
    </row>
    <row r="98" spans="3:6" ht="12" customHeight="1">
      <c r="C98" s="43"/>
      <c r="D98" s="43"/>
      <c r="E98" s="43"/>
      <c r="F98" s="43"/>
    </row>
    <row r="99" spans="3:6" ht="12" customHeight="1">
      <c r="C99" s="43"/>
      <c r="D99" s="43"/>
      <c r="E99" s="43"/>
      <c r="F99" s="43"/>
    </row>
    <row r="100" spans="3:6" ht="12" customHeight="1">
      <c r="C100" s="43"/>
      <c r="D100" s="43"/>
      <c r="E100" s="43"/>
      <c r="F100" s="43"/>
    </row>
    <row r="101" spans="3:6" ht="12" customHeight="1">
      <c r="C101" s="43"/>
      <c r="D101" s="43"/>
      <c r="E101" s="43"/>
      <c r="F101" s="43"/>
    </row>
    <row r="102" spans="3:6" ht="12" customHeight="1">
      <c r="F102" s="43"/>
    </row>
    <row r="103" spans="3:6" ht="12" customHeight="1">
      <c r="F103" s="43"/>
    </row>
    <row r="104" spans="3:6" ht="12" customHeight="1">
      <c r="C104" s="43"/>
      <c r="D104" s="43"/>
      <c r="E104" s="43"/>
      <c r="F104" s="43"/>
    </row>
    <row r="105" spans="3:6" ht="12" customHeight="1">
      <c r="C105" s="43"/>
      <c r="D105" s="43"/>
      <c r="E105" s="43"/>
    </row>
    <row r="106" spans="3:6" ht="12" customHeight="1">
      <c r="C106" s="43"/>
      <c r="D106" s="43"/>
      <c r="E106" s="43"/>
    </row>
    <row r="107" spans="3:6" ht="12" customHeight="1">
      <c r="C107" s="43"/>
      <c r="D107" s="43"/>
      <c r="E107" s="43"/>
      <c r="F107" s="43"/>
    </row>
    <row r="108" spans="3:6" ht="12" customHeight="1">
      <c r="C108" s="43"/>
      <c r="D108" s="43"/>
      <c r="E108" s="43"/>
      <c r="F108" s="43"/>
    </row>
    <row r="109" spans="3:6" ht="12" customHeight="1">
      <c r="F109" s="43"/>
    </row>
    <row r="110" spans="3:6" ht="12" customHeight="1">
      <c r="C110" s="43"/>
      <c r="D110" s="43"/>
      <c r="E110" s="43"/>
      <c r="F110" s="43"/>
    </row>
    <row r="111" spans="3:6" ht="12" customHeight="1">
      <c r="C111" s="43"/>
      <c r="D111" s="43"/>
      <c r="E111" s="43"/>
      <c r="F111" s="43"/>
    </row>
    <row r="112" spans="3:6" ht="12" customHeight="1">
      <c r="C112" s="43"/>
      <c r="D112" s="43"/>
      <c r="E112" s="43"/>
    </row>
    <row r="113" spans="3:6" ht="12" customHeight="1">
      <c r="C113" s="43"/>
      <c r="D113" s="43"/>
      <c r="E113" s="43"/>
      <c r="F113" s="43"/>
    </row>
    <row r="114" spans="3:6" ht="12" customHeight="1">
      <c r="C114" s="43"/>
      <c r="D114" s="43"/>
      <c r="E114" s="43"/>
      <c r="F114" s="43"/>
    </row>
    <row r="115" spans="3:6" ht="12" customHeight="1">
      <c r="F115" s="43"/>
    </row>
    <row r="116" spans="3:6" ht="12" customHeight="1">
      <c r="F116" s="43"/>
    </row>
    <row r="117" spans="3:6" ht="12" customHeight="1">
      <c r="C117" s="43"/>
      <c r="D117" s="43"/>
      <c r="E117" s="43"/>
      <c r="F117" s="43"/>
    </row>
    <row r="118" spans="3:6" ht="12" customHeight="1">
      <c r="C118" s="43"/>
      <c r="D118" s="43"/>
      <c r="E118" s="43"/>
    </row>
    <row r="119" spans="3:6" ht="12" customHeight="1">
      <c r="C119" s="43"/>
      <c r="D119" s="43"/>
      <c r="E119" s="43"/>
    </row>
    <row r="120" spans="3:6" ht="12" customHeight="1">
      <c r="C120" s="43"/>
      <c r="D120" s="43"/>
      <c r="E120" s="43"/>
      <c r="F120" s="43"/>
    </row>
    <row r="121" spans="3:6" ht="12" customHeight="1">
      <c r="C121" s="43"/>
      <c r="D121" s="43"/>
      <c r="E121" s="43"/>
      <c r="F121" s="43"/>
    </row>
    <row r="122" spans="3:6" ht="12" customHeight="1">
      <c r="C122" s="43"/>
      <c r="D122" s="43"/>
      <c r="E122" s="43"/>
      <c r="F122" s="43"/>
    </row>
    <row r="123" spans="3:6" ht="12" customHeight="1">
      <c r="C123" s="43"/>
      <c r="D123" s="43"/>
      <c r="E123" s="43"/>
      <c r="F123" s="43"/>
    </row>
    <row r="124" spans="3:6" ht="12" customHeight="1">
      <c r="C124" s="43"/>
      <c r="D124" s="43"/>
      <c r="E124" s="43"/>
      <c r="F124" s="43"/>
    </row>
    <row r="125" spans="3:6" ht="12" customHeight="1">
      <c r="C125" s="43"/>
      <c r="D125" s="43"/>
      <c r="E125" s="43"/>
      <c r="F125" s="43"/>
    </row>
    <row r="126" spans="3:6" ht="12" customHeight="1">
      <c r="C126" s="43"/>
      <c r="D126" s="43"/>
      <c r="E126" s="43"/>
      <c r="F126" s="43"/>
    </row>
    <row r="127" spans="3:6" ht="12" customHeight="1">
      <c r="C127" s="43"/>
      <c r="D127" s="43"/>
      <c r="E127" s="43"/>
      <c r="F127" s="43"/>
    </row>
    <row r="128" spans="3:6" ht="12" customHeight="1">
      <c r="C128" s="43"/>
      <c r="D128" s="43"/>
      <c r="E128" s="43"/>
      <c r="F128" s="43"/>
    </row>
    <row r="129" spans="3:6" ht="12" customHeight="1">
      <c r="C129" s="43"/>
      <c r="D129" s="43"/>
      <c r="E129" s="43"/>
      <c r="F129" s="43"/>
    </row>
    <row r="130" spans="3:6" ht="12" customHeight="1">
      <c r="C130" s="43"/>
      <c r="D130" s="43"/>
      <c r="E130" s="43"/>
      <c r="F130" s="43"/>
    </row>
    <row r="131" spans="3:6" ht="12" customHeight="1">
      <c r="C131" s="43"/>
      <c r="D131" s="43"/>
      <c r="E131" s="43"/>
      <c r="F131" s="43"/>
    </row>
    <row r="132" spans="3:6" ht="12" customHeight="1">
      <c r="C132" s="43"/>
      <c r="D132" s="43"/>
      <c r="E132" s="43"/>
      <c r="F132" s="43"/>
    </row>
    <row r="133" spans="3:6" ht="12" customHeight="1">
      <c r="C133" s="43"/>
      <c r="D133" s="43"/>
      <c r="E133" s="43"/>
      <c r="F133" s="43"/>
    </row>
    <row r="134" spans="3:6" ht="12" customHeight="1">
      <c r="C134" s="43"/>
      <c r="D134" s="43"/>
      <c r="E134" s="43"/>
      <c r="F134" s="43"/>
    </row>
    <row r="135" spans="3:6" ht="12" customHeight="1">
      <c r="C135" s="43"/>
      <c r="D135" s="43"/>
      <c r="E135" s="43"/>
      <c r="F135" s="43"/>
    </row>
    <row r="136" spans="3:6" ht="12" customHeight="1">
      <c r="C136" s="43"/>
      <c r="D136" s="43"/>
      <c r="E136" s="43"/>
      <c r="F136" s="43"/>
    </row>
    <row r="137" spans="3:6" ht="12" customHeight="1">
      <c r="C137" s="43"/>
      <c r="D137" s="43"/>
      <c r="E137" s="43"/>
      <c r="F137" s="43"/>
    </row>
    <row r="138" spans="3:6" ht="12" customHeight="1">
      <c r="C138" s="43"/>
      <c r="D138" s="43"/>
      <c r="E138" s="43"/>
      <c r="F138" s="43"/>
    </row>
    <row r="139" spans="3:6" ht="12" customHeight="1">
      <c r="C139" s="43"/>
      <c r="D139" s="43"/>
      <c r="E139" s="43"/>
      <c r="F139" s="43"/>
    </row>
    <row r="140" spans="3:6" ht="12" customHeight="1">
      <c r="C140" s="43"/>
      <c r="D140" s="43"/>
      <c r="E140" s="43"/>
      <c r="F140" s="43"/>
    </row>
    <row r="141" spans="3:6" ht="12" customHeight="1">
      <c r="C141" s="43"/>
      <c r="D141" s="43"/>
      <c r="E141" s="43"/>
      <c r="F141" s="43"/>
    </row>
    <row r="142" spans="3:6" ht="12" customHeight="1">
      <c r="C142" s="43"/>
      <c r="D142" s="43"/>
      <c r="E142" s="43"/>
      <c r="F142" s="43"/>
    </row>
    <row r="143" spans="3:6" ht="12" customHeight="1">
      <c r="C143" s="43"/>
      <c r="D143" s="43"/>
      <c r="E143" s="43"/>
      <c r="F143" s="43"/>
    </row>
    <row r="144" spans="3:6" ht="12" customHeight="1">
      <c r="C144" s="43"/>
      <c r="D144" s="43"/>
      <c r="E144" s="43"/>
      <c r="F144" s="43"/>
    </row>
    <row r="145" spans="3:6" ht="12" customHeight="1">
      <c r="C145" s="43"/>
      <c r="D145" s="43"/>
      <c r="E145" s="43"/>
      <c r="F145" s="43"/>
    </row>
    <row r="146" spans="3:6" ht="12" customHeight="1">
      <c r="C146" s="43"/>
      <c r="D146" s="43"/>
      <c r="E146" s="43"/>
      <c r="F146" s="43"/>
    </row>
    <row r="147" spans="3:6" ht="12" customHeight="1">
      <c r="F147" s="43"/>
    </row>
    <row r="148" spans="3:6" ht="12" customHeight="1">
      <c r="C148" s="43"/>
      <c r="D148" s="43"/>
      <c r="E148" s="43"/>
      <c r="F148" s="43"/>
    </row>
    <row r="149" spans="3:6" ht="12" customHeight="1">
      <c r="C149" s="43"/>
      <c r="D149" s="43"/>
      <c r="E149" s="43"/>
      <c r="F149" s="43"/>
    </row>
    <row r="150" spans="3:6" ht="12" customHeight="1">
      <c r="C150" s="43"/>
      <c r="D150" s="43"/>
      <c r="E150" s="43"/>
    </row>
    <row r="151" spans="3:6" ht="12" customHeight="1">
      <c r="C151" s="43"/>
      <c r="D151" s="43"/>
      <c r="E151" s="43"/>
      <c r="F151" s="43"/>
    </row>
    <row r="152" spans="3:6" ht="12" customHeight="1">
      <c r="C152" s="43"/>
      <c r="D152" s="43"/>
      <c r="E152" s="43"/>
      <c r="F152" s="43"/>
    </row>
    <row r="153" spans="3:6" ht="12" customHeight="1">
      <c r="C153" s="43"/>
      <c r="D153" s="43"/>
      <c r="E153" s="43"/>
      <c r="F153" s="43"/>
    </row>
    <row r="154" spans="3:6" ht="12" customHeight="1">
      <c r="C154" s="43"/>
      <c r="D154" s="43"/>
      <c r="E154" s="43"/>
      <c r="F154" s="43"/>
    </row>
    <row r="155" spans="3:6" ht="12" customHeight="1">
      <c r="C155" s="43"/>
      <c r="D155" s="43"/>
      <c r="E155" s="43"/>
      <c r="F155" s="43"/>
    </row>
    <row r="156" spans="3:6" ht="12" customHeight="1">
      <c r="C156" s="43"/>
      <c r="D156" s="43"/>
      <c r="E156" s="43"/>
      <c r="F156" s="43"/>
    </row>
    <row r="157" spans="3:6" ht="12" customHeight="1">
      <c r="F157" s="43"/>
    </row>
    <row r="158" spans="3:6" ht="12" customHeight="1">
      <c r="F158" s="43"/>
    </row>
    <row r="159" spans="3:6" ht="12" customHeight="1">
      <c r="C159" s="43"/>
      <c r="D159" s="43"/>
      <c r="E159" s="43"/>
      <c r="F159" s="43"/>
    </row>
    <row r="160" spans="3:6" ht="12" customHeight="1">
      <c r="C160" s="43"/>
      <c r="D160" s="43"/>
      <c r="E160" s="43"/>
    </row>
    <row r="161" spans="3:6" ht="12" customHeight="1">
      <c r="C161" s="43"/>
      <c r="D161" s="43"/>
      <c r="E161" s="43"/>
    </row>
    <row r="162" spans="3:6" ht="12" customHeight="1">
      <c r="F162" s="43"/>
    </row>
    <row r="163" spans="3:6" ht="12" customHeight="1">
      <c r="C163" s="43"/>
      <c r="D163" s="43"/>
      <c r="E163" s="43"/>
      <c r="F163" s="43"/>
    </row>
    <row r="164" spans="3:6" ht="12" customHeight="1">
      <c r="F164" s="43"/>
    </row>
    <row r="166" spans="3:6" ht="12" customHeight="1">
      <c r="F166" s="43"/>
    </row>
  </sheetData>
  <mergeCells count="1">
    <mergeCell ref="B2:B3"/>
  </mergeCells>
  <conditionalFormatting sqref="J9:K9 J7 L17:M17 J18:K18 H5:H18">
    <cfRule type="cellIs" dxfId="149" priority="27" operator="notEqual">
      <formula>0</formula>
    </cfRule>
  </conditionalFormatting>
  <conditionalFormatting sqref="K7">
    <cfRule type="cellIs" dxfId="148" priority="26" operator="notEqual">
      <formula>0</formula>
    </cfRule>
  </conditionalFormatting>
  <conditionalFormatting sqref="H31:H32">
    <cfRule type="cellIs" dxfId="147" priority="25" operator="notEqual">
      <formula>0</formula>
    </cfRule>
  </conditionalFormatting>
  <conditionalFormatting sqref="J31:K31">
    <cfRule type="cellIs" dxfId="146" priority="24" operator="notEqual">
      <formula>0</formula>
    </cfRule>
  </conditionalFormatting>
  <conditionalFormatting sqref="L18">
    <cfRule type="cellIs" dxfId="145" priority="22" operator="notEqual">
      <formula>0</formula>
    </cfRule>
  </conditionalFormatting>
  <conditionalFormatting sqref="M18">
    <cfRule type="cellIs" dxfId="144" priority="21" operator="notEqual">
      <formula>0</formula>
    </cfRule>
  </conditionalFormatting>
  <conditionalFormatting sqref="L31">
    <cfRule type="cellIs" dxfId="143" priority="20" operator="notEqual">
      <formula>0</formula>
    </cfRule>
  </conditionalFormatting>
  <conditionalFormatting sqref="M31">
    <cfRule type="cellIs" dxfId="142" priority="18" operator="notEqual">
      <formula>0</formula>
    </cfRule>
  </conditionalFormatting>
  <conditionalFormatting sqref="L32">
    <cfRule type="cellIs" dxfId="141" priority="19" operator="notEqual">
      <formula>0</formula>
    </cfRule>
  </conditionalFormatting>
  <conditionalFormatting sqref="M32">
    <cfRule type="cellIs" dxfId="140" priority="17" operator="notEqual">
      <formula>0</formula>
    </cfRule>
  </conditionalFormatting>
  <conditionalFormatting sqref="L7">
    <cfRule type="cellIs" dxfId="139" priority="16" operator="notEqual">
      <formula>0</formula>
    </cfRule>
  </conditionalFormatting>
  <conditionalFormatting sqref="M7">
    <cfRule type="cellIs" dxfId="138" priority="15" operator="notEqual">
      <formula>0</formula>
    </cfRule>
  </conditionalFormatting>
  <conditionalFormatting sqref="L10:M13">
    <cfRule type="cellIs" dxfId="137" priority="14" operator="notEqual">
      <formula>0</formula>
    </cfRule>
  </conditionalFormatting>
  <conditionalFormatting sqref="L15">
    <cfRule type="cellIs" dxfId="136" priority="13" operator="notEqual">
      <formula>0</formula>
    </cfRule>
  </conditionalFormatting>
  <conditionalFormatting sqref="M15">
    <cfRule type="cellIs" dxfId="135" priority="12" operator="notEqual">
      <formula>0</formula>
    </cfRule>
  </conditionalFormatting>
  <conditionalFormatting sqref="L28">
    <cfRule type="cellIs" dxfId="134" priority="11" operator="notEqual">
      <formula>0</formula>
    </cfRule>
  </conditionalFormatting>
  <conditionalFormatting sqref="M28">
    <cfRule type="cellIs" dxfId="133" priority="10" operator="notEqual">
      <formula>0</formula>
    </cfRule>
  </conditionalFormatting>
  <conditionalFormatting sqref="J17:K17">
    <cfRule type="cellIs" dxfId="132" priority="7" operator="notEqual">
      <formula>0</formula>
    </cfRule>
  </conditionalFormatting>
  <conditionalFormatting sqref="J15:K15">
    <cfRule type="cellIs" dxfId="131" priority="6" operator="notEqual">
      <formula>0</formula>
    </cfRule>
  </conditionalFormatting>
  <conditionalFormatting sqref="H22:J24">
    <cfRule type="cellIs" dxfId="130" priority="3" operator="notEqual">
      <formula>0</formula>
    </cfRule>
  </conditionalFormatting>
  <conditionalFormatting sqref="J12:K12">
    <cfRule type="cellIs" dxfId="129" priority="1" operator="notEqual">
      <formula>0</formula>
    </cfRule>
  </conditionalFormatting>
  <pageMargins left="0.75" right="0.75" top="1" bottom="1" header="0.5" footer="0.5"/>
  <pageSetup paperSize="9" scale="97" orientation="portrait" horizontalDpi="300" verticalDpi="300" r:id="rId1"/>
  <ignoredErrors>
    <ignoredError sqref="K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65"/>
  <sheetViews>
    <sheetView showGridLines="0" view="pageBreakPreview" zoomScale="85" zoomScaleNormal="100" zoomScaleSheetLayoutView="85" workbookViewId="0">
      <selection activeCell="C47" sqref="C47"/>
    </sheetView>
  </sheetViews>
  <sheetFormatPr defaultColWidth="9" defaultRowHeight="12" customHeight="1" outlineLevelRow="1"/>
  <cols>
    <col min="1" max="1" width="6.21875" style="15" customWidth="1"/>
    <col min="2" max="2" width="33.77734375" style="15" customWidth="1"/>
    <col min="3" max="3" width="7.6640625" style="74" customWidth="1"/>
    <col min="4" max="4" width="1.21875" style="491" customWidth="1"/>
    <col min="5" max="5" width="7.6640625" style="75" customWidth="1"/>
    <col min="6" max="6" width="7.77734375" style="74" bestFit="1" customWidth="1"/>
    <col min="7" max="7" width="7.77734375" style="15" bestFit="1" customWidth="1"/>
    <col min="8" max="8" width="7" style="15" bestFit="1" customWidth="1"/>
    <col min="9" max="9" width="1.21875" style="74" customWidth="1"/>
    <col min="10" max="10" width="7.6640625" style="70" customWidth="1"/>
    <col min="11" max="11" width="7.21875" style="15" bestFit="1" customWidth="1"/>
    <col min="12" max="12" width="7.77734375" style="15" bestFit="1" customWidth="1"/>
    <col min="13" max="13" width="3.77734375" style="491" customWidth="1"/>
    <col min="14" max="210" width="8" style="15" customWidth="1"/>
    <col min="211" max="301" width="9" style="15" customWidth="1"/>
    <col min="302" max="16384" width="9" style="15"/>
  </cols>
  <sheetData>
    <row r="1" spans="1:13" ht="21.75" customHeight="1">
      <c r="B1" s="53" t="s">
        <v>29</v>
      </c>
      <c r="C1" s="196"/>
      <c r="D1" s="486"/>
      <c r="E1" s="492"/>
      <c r="F1" s="491"/>
      <c r="G1" s="491"/>
      <c r="H1" s="491"/>
      <c r="I1" s="486"/>
      <c r="J1" s="492"/>
      <c r="K1" s="491"/>
      <c r="L1" s="491"/>
    </row>
    <row r="2" spans="1:13" ht="12" customHeight="1">
      <c r="B2" s="53"/>
      <c r="C2" s="164" t="s">
        <v>274</v>
      </c>
      <c r="D2" s="163"/>
      <c r="E2" s="226" t="s">
        <v>159</v>
      </c>
      <c r="F2" s="164" t="s">
        <v>152</v>
      </c>
      <c r="G2" s="164" t="s">
        <v>52</v>
      </c>
      <c r="H2" s="164" t="s">
        <v>53</v>
      </c>
      <c r="I2" s="163"/>
      <c r="J2" s="226" t="s">
        <v>54</v>
      </c>
      <c r="K2" s="226" t="s">
        <v>55</v>
      </c>
      <c r="L2" s="226" t="s">
        <v>56</v>
      </c>
      <c r="M2" s="164"/>
    </row>
    <row r="3" spans="1:13" ht="14.4">
      <c r="B3" s="421" t="s">
        <v>275</v>
      </c>
      <c r="C3" s="467" t="s">
        <v>25</v>
      </c>
      <c r="D3" s="466"/>
      <c r="E3" s="465" t="s">
        <v>25</v>
      </c>
      <c r="F3" s="467" t="s">
        <v>25</v>
      </c>
      <c r="G3" s="467" t="s">
        <v>25</v>
      </c>
      <c r="H3" s="467" t="s">
        <v>25</v>
      </c>
      <c r="I3" s="466"/>
      <c r="J3" s="465" t="s">
        <v>25</v>
      </c>
      <c r="K3" s="467" t="s">
        <v>25</v>
      </c>
      <c r="L3" s="467" t="s">
        <v>25</v>
      </c>
      <c r="M3" s="466"/>
    </row>
    <row r="4" spans="1:13" s="44" customFormat="1" ht="10.199999999999999">
      <c r="B4" s="422" t="s">
        <v>276</v>
      </c>
      <c r="C4" s="593">
        <v>2331</v>
      </c>
      <c r="D4" s="51"/>
      <c r="E4" s="640">
        <v>2343.9999999999982</v>
      </c>
      <c r="F4" s="640">
        <v>2445.0000000000009</v>
      </c>
      <c r="G4" s="640">
        <v>2360</v>
      </c>
      <c r="H4" s="593">
        <v>2258</v>
      </c>
      <c r="I4" s="51"/>
      <c r="J4" s="1228">
        <v>2296</v>
      </c>
      <c r="K4" s="1228">
        <v>2387.9999999999982</v>
      </c>
      <c r="L4" s="1228">
        <v>2190</v>
      </c>
      <c r="M4" s="51"/>
    </row>
    <row r="5" spans="1:13" s="44" customFormat="1" ht="10.199999999999999">
      <c r="B5" s="423" t="s">
        <v>277</v>
      </c>
      <c r="C5" s="1203">
        <v>3952</v>
      </c>
      <c r="D5" s="51"/>
      <c r="E5" s="641">
        <v>2956.9999999999995</v>
      </c>
      <c r="F5" s="641">
        <v>3095.9999999999995</v>
      </c>
      <c r="G5" s="641">
        <v>3178</v>
      </c>
      <c r="H5" s="1203">
        <v>2994</v>
      </c>
      <c r="I5" s="51"/>
      <c r="J5" s="1204">
        <v>2776.9999999999995</v>
      </c>
      <c r="K5" s="1204">
        <v>2741</v>
      </c>
      <c r="L5" s="1204">
        <v>3386</v>
      </c>
      <c r="M5" s="51"/>
    </row>
    <row r="6" spans="1:13" ht="11.4">
      <c r="B6" s="642" t="s">
        <v>278</v>
      </c>
      <c r="C6" s="1205">
        <v>6283</v>
      </c>
      <c r="D6" s="644"/>
      <c r="E6" s="643">
        <v>5300.9999999999936</v>
      </c>
      <c r="F6" s="643">
        <v>5540.9999999999982</v>
      </c>
      <c r="G6" s="643">
        <v>5537.9999999999982</v>
      </c>
      <c r="H6" s="1229">
        <v>5251.9999999999982</v>
      </c>
      <c r="I6" s="644"/>
      <c r="J6" s="1206">
        <v>5073</v>
      </c>
      <c r="K6" s="1206">
        <v>5128.9999999999973</v>
      </c>
      <c r="L6" s="1206">
        <v>5576</v>
      </c>
      <c r="M6" s="644"/>
    </row>
    <row r="7" spans="1:13" ht="12" customHeight="1">
      <c r="A7" s="21"/>
      <c r="B7" s="645" t="s">
        <v>243</v>
      </c>
      <c r="C7" s="1203">
        <v>-2114.9999999999995</v>
      </c>
      <c r="D7" s="51"/>
      <c r="E7" s="1230">
        <v>-522.99999999999977</v>
      </c>
      <c r="F7" s="1230">
        <v>-461.00000000000006</v>
      </c>
      <c r="G7" s="1230">
        <v>-480</v>
      </c>
      <c r="H7" s="1231">
        <v>-448.00000000000006</v>
      </c>
      <c r="I7" s="51"/>
      <c r="J7" s="1204">
        <v>-642.99999999999977</v>
      </c>
      <c r="K7" s="1204">
        <v>-254</v>
      </c>
      <c r="L7" s="1204">
        <v>-283</v>
      </c>
      <c r="M7" s="51"/>
    </row>
    <row r="8" spans="1:13" ht="12" customHeight="1">
      <c r="A8" s="21"/>
      <c r="B8" s="642" t="s">
        <v>244</v>
      </c>
      <c r="C8" s="1205">
        <v>4168</v>
      </c>
      <c r="D8" s="644"/>
      <c r="E8" s="643">
        <v>4777.9999999999955</v>
      </c>
      <c r="F8" s="643">
        <v>5079.9999999999991</v>
      </c>
      <c r="G8" s="643">
        <v>5058</v>
      </c>
      <c r="H8" s="1229">
        <v>4803.9999999999973</v>
      </c>
      <c r="I8" s="644"/>
      <c r="J8" s="1206">
        <v>4430</v>
      </c>
      <c r="K8" s="1206">
        <v>4874.9999999999964</v>
      </c>
      <c r="L8" s="1206">
        <v>5293</v>
      </c>
      <c r="M8" s="644"/>
    </row>
    <row r="9" spans="1:13" ht="15" customHeight="1">
      <c r="A9" s="21"/>
      <c r="B9" s="603" t="s">
        <v>279</v>
      </c>
      <c r="C9" s="1232">
        <v>-3253</v>
      </c>
      <c r="D9" s="51"/>
      <c r="E9" s="55">
        <v>-3308</v>
      </c>
      <c r="F9" s="55">
        <v>-3293</v>
      </c>
      <c r="G9" s="55">
        <v>-3501</v>
      </c>
      <c r="H9" s="1233">
        <v>-3257</v>
      </c>
      <c r="I9" s="51"/>
      <c r="J9" s="646">
        <v>-3624</v>
      </c>
      <c r="K9" s="646">
        <v>-3329</v>
      </c>
      <c r="L9" s="646">
        <v>-3310</v>
      </c>
      <c r="M9" s="646"/>
    </row>
    <row r="10" spans="1:13" ht="12" customHeight="1">
      <c r="A10" s="21"/>
      <c r="B10" s="645" t="s">
        <v>280</v>
      </c>
      <c r="C10" s="1203">
        <v>0</v>
      </c>
      <c r="D10" s="51"/>
      <c r="E10" s="1230">
        <v>-226.39999999999995</v>
      </c>
      <c r="F10" s="1230">
        <v>0</v>
      </c>
      <c r="G10" s="1230">
        <v>0</v>
      </c>
      <c r="H10" s="1231">
        <v>0</v>
      </c>
      <c r="I10" s="51"/>
      <c r="J10" s="1204">
        <v>-269</v>
      </c>
      <c r="K10" s="1204">
        <v>0</v>
      </c>
      <c r="L10" s="1204">
        <v>0</v>
      </c>
      <c r="M10" s="51"/>
    </row>
    <row r="11" spans="1:13" s="74" customFormat="1" ht="12" customHeight="1">
      <c r="A11" s="65"/>
      <c r="B11" s="642" t="s">
        <v>281</v>
      </c>
      <c r="C11" s="1205">
        <v>-3252.659146309999</v>
      </c>
      <c r="D11" s="644"/>
      <c r="E11" s="643">
        <v>-3533.7577428994509</v>
      </c>
      <c r="F11" s="643">
        <v>-3293</v>
      </c>
      <c r="G11" s="643">
        <v>-3501</v>
      </c>
      <c r="H11" s="1229">
        <v>-3257</v>
      </c>
      <c r="I11" s="644"/>
      <c r="J11" s="1206">
        <v>-3893</v>
      </c>
      <c r="K11" s="1206">
        <v>-3329.1488734769969</v>
      </c>
      <c r="L11" s="1206">
        <v>-3310</v>
      </c>
      <c r="M11" s="644"/>
    </row>
    <row r="12" spans="1:13" s="74" customFormat="1" ht="12" customHeight="1">
      <c r="A12" s="65"/>
      <c r="B12" s="603" t="s">
        <v>388</v>
      </c>
      <c r="C12" s="594">
        <v>0</v>
      </c>
      <c r="D12" s="51"/>
      <c r="E12" s="646">
        <v>0</v>
      </c>
      <c r="F12" s="646">
        <v>0</v>
      </c>
      <c r="G12" s="646">
        <v>0</v>
      </c>
      <c r="H12" s="1233">
        <v>0</v>
      </c>
      <c r="I12" s="51"/>
      <c r="J12" s="646">
        <v>-140</v>
      </c>
      <c r="K12" s="646">
        <v>0</v>
      </c>
      <c r="L12" s="646">
        <v>0</v>
      </c>
      <c r="M12" s="646"/>
    </row>
    <row r="13" spans="1:13" ht="12" customHeight="1" collapsed="1">
      <c r="A13" s="21"/>
      <c r="B13" s="645" t="s">
        <v>246</v>
      </c>
      <c r="C13" s="1203">
        <v>-10.340853690000001</v>
      </c>
      <c r="D13" s="51"/>
      <c r="E13" s="1230">
        <v>-167.2422571005533</v>
      </c>
      <c r="F13" s="1230">
        <v>-1568</v>
      </c>
      <c r="G13" s="1230">
        <v>-52.709985410000002</v>
      </c>
      <c r="H13" s="1231">
        <v>-60.842181400000001</v>
      </c>
      <c r="I13" s="51"/>
      <c r="J13" s="1204">
        <v>-60</v>
      </c>
      <c r="K13" s="1204">
        <v>-104.85112652299999</v>
      </c>
      <c r="L13" s="1204">
        <v>-81</v>
      </c>
      <c r="M13" s="51"/>
    </row>
    <row r="14" spans="1:13" ht="12" customHeight="1">
      <c r="A14" s="21"/>
      <c r="B14" s="642" t="s">
        <v>247</v>
      </c>
      <c r="C14" s="1205">
        <v>-3262.9999999999991</v>
      </c>
      <c r="D14" s="644"/>
      <c r="E14" s="1206">
        <v>-3701.0000000000041</v>
      </c>
      <c r="F14" s="1206">
        <v>-4861.0000008400011</v>
      </c>
      <c r="G14" s="1206">
        <v>-3553.9999999999941</v>
      </c>
      <c r="H14" s="1229">
        <v>-3317.9999999999991</v>
      </c>
      <c r="I14" s="644"/>
      <c r="J14" s="1206">
        <v>-4093.0000000000005</v>
      </c>
      <c r="K14" s="1206">
        <v>-3433.9999999999968</v>
      </c>
      <c r="L14" s="1206">
        <v>-3391</v>
      </c>
      <c r="M14" s="644"/>
    </row>
    <row r="15" spans="1:13" ht="12" customHeight="1">
      <c r="A15" s="21"/>
      <c r="B15" s="645" t="s">
        <v>283</v>
      </c>
      <c r="C15" s="1203">
        <v>7.9999999999993685</v>
      </c>
      <c r="D15" s="51"/>
      <c r="E15" s="1230">
        <v>20.000000000003162</v>
      </c>
      <c r="F15" s="1230">
        <v>26.999999999999204</v>
      </c>
      <c r="G15" s="1230">
        <v>26.999999999999034</v>
      </c>
      <c r="H15" s="1231">
        <v>-3.0000000000002438</v>
      </c>
      <c r="I15" s="51"/>
      <c r="J15" s="1204">
        <v>37</v>
      </c>
      <c r="K15" s="1204">
        <v>20.000000000000007</v>
      </c>
      <c r="L15" s="1204">
        <v>-7</v>
      </c>
      <c r="M15" s="51"/>
    </row>
    <row r="16" spans="1:13" s="8" customFormat="1" ht="12" customHeight="1">
      <c r="A16" s="23"/>
      <c r="B16" s="642" t="s">
        <v>312</v>
      </c>
      <c r="C16" s="1205">
        <v>913.00000000000091</v>
      </c>
      <c r="D16" s="644"/>
      <c r="E16" s="643">
        <v>1096.9999999999925</v>
      </c>
      <c r="F16" s="643">
        <v>245.99999916000081</v>
      </c>
      <c r="G16" s="643">
        <v>1531.0000000000045</v>
      </c>
      <c r="H16" s="1229">
        <v>1483.0000000000002</v>
      </c>
      <c r="I16" s="644"/>
      <c r="J16" s="1206">
        <v>374</v>
      </c>
      <c r="K16" s="1206">
        <v>1460.9999999999968</v>
      </c>
      <c r="L16" s="1206">
        <v>1895</v>
      </c>
      <c r="M16" s="644"/>
    </row>
    <row r="17" spans="1:13" s="8" customFormat="1" ht="12" customHeight="1">
      <c r="A17" s="23"/>
      <c r="B17" s="645" t="s">
        <v>387</v>
      </c>
      <c r="C17" s="1203">
        <v>-70.999999999999773</v>
      </c>
      <c r="D17" s="51"/>
      <c r="E17" s="1230">
        <v>-189.00000000000003</v>
      </c>
      <c r="F17" s="1230">
        <v>-269.0000004000002</v>
      </c>
      <c r="G17" s="1230">
        <v>-296.99999999999886</v>
      </c>
      <c r="H17" s="1231">
        <v>-248.00000000000006</v>
      </c>
      <c r="I17" s="51"/>
      <c r="J17" s="1204">
        <v>-75</v>
      </c>
      <c r="K17" s="1204">
        <v>-192</v>
      </c>
      <c r="L17" s="1204">
        <v>-386</v>
      </c>
      <c r="M17" s="51"/>
    </row>
    <row r="18" spans="1:13" s="8" customFormat="1" ht="11.4">
      <c r="A18" s="23"/>
      <c r="B18" s="642" t="s">
        <v>284</v>
      </c>
      <c r="C18" s="1205">
        <v>842.00000000000068</v>
      </c>
      <c r="D18" s="644"/>
      <c r="E18" s="643">
        <v>907.99999999999295</v>
      </c>
      <c r="F18" s="643">
        <v>-23.000001239999516</v>
      </c>
      <c r="G18" s="643">
        <v>1234.0000000000055</v>
      </c>
      <c r="H18" s="1229">
        <v>1235.0000000000002</v>
      </c>
      <c r="I18" s="644"/>
      <c r="J18" s="1206">
        <v>299</v>
      </c>
      <c r="K18" s="1206">
        <v>1269</v>
      </c>
      <c r="L18" s="1206">
        <v>1509</v>
      </c>
      <c r="M18" s="644"/>
    </row>
    <row r="19" spans="1:13" ht="10.199999999999999">
      <c r="A19" s="21"/>
      <c r="B19" s="603" t="s">
        <v>251</v>
      </c>
      <c r="C19" s="594">
        <v>-16.000000000000096</v>
      </c>
      <c r="D19" s="51"/>
      <c r="E19" s="52">
        <v>-41.999999999999865</v>
      </c>
      <c r="F19" s="52">
        <v>-4.0000000000003206</v>
      </c>
      <c r="G19" s="52">
        <v>-17.000000000000146</v>
      </c>
      <c r="H19" s="1234">
        <v>-17.000000000000099</v>
      </c>
      <c r="I19" s="51"/>
      <c r="J19" s="51">
        <v>-83</v>
      </c>
      <c r="K19" s="51">
        <v>-43</v>
      </c>
      <c r="L19" s="51">
        <v>-55</v>
      </c>
      <c r="M19" s="51"/>
    </row>
    <row r="20" spans="1:13" ht="12" customHeight="1">
      <c r="A20" s="21"/>
      <c r="B20" s="645" t="s">
        <v>252</v>
      </c>
      <c r="C20" s="1203">
        <v>-221</v>
      </c>
      <c r="D20" s="51"/>
      <c r="E20" s="1230">
        <v>-185</v>
      </c>
      <c r="F20" s="1230">
        <v>-265</v>
      </c>
      <c r="G20" s="1230">
        <v>-183</v>
      </c>
      <c r="H20" s="1231">
        <v>-180</v>
      </c>
      <c r="I20" s="51"/>
      <c r="J20" s="1204">
        <v>-230</v>
      </c>
      <c r="K20" s="1204">
        <v>-176</v>
      </c>
      <c r="L20" s="1204">
        <v>-175</v>
      </c>
      <c r="M20" s="51"/>
    </row>
    <row r="21" spans="1:13" ht="12.75" customHeight="1">
      <c r="A21" s="21"/>
      <c r="B21" s="642" t="s">
        <v>389</v>
      </c>
      <c r="C21" s="1205">
        <v>605.00000000000045</v>
      </c>
      <c r="D21" s="644"/>
      <c r="E21" s="643">
        <v>680.99999999999511</v>
      </c>
      <c r="F21" s="643">
        <v>-292.00000123999956</v>
      </c>
      <c r="G21" s="643">
        <v>1034.0000000000052</v>
      </c>
      <c r="H21" s="1229">
        <v>1038</v>
      </c>
      <c r="I21" s="644"/>
      <c r="J21" s="1206">
        <v>-14</v>
      </c>
      <c r="K21" s="1206">
        <v>1050</v>
      </c>
      <c r="L21" s="1206">
        <v>1279</v>
      </c>
      <c r="M21" s="644"/>
    </row>
    <row r="22" spans="1:13" ht="12" customHeight="1">
      <c r="A22" s="21"/>
      <c r="B22" s="603"/>
      <c r="C22" s="626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2" customHeight="1">
      <c r="A23" s="21"/>
      <c r="B23" s="604" t="s">
        <v>254</v>
      </c>
      <c r="C23" s="973"/>
      <c r="D23" s="974"/>
      <c r="E23" s="973"/>
      <c r="F23" s="973"/>
      <c r="G23" s="973"/>
      <c r="H23" s="973"/>
      <c r="I23" s="974"/>
      <c r="J23" s="973"/>
      <c r="K23" s="973"/>
      <c r="L23" s="973"/>
      <c r="M23" s="461"/>
    </row>
    <row r="24" spans="1:13" ht="12" customHeight="1">
      <c r="A24" s="21"/>
      <c r="B24" s="603" t="s">
        <v>255</v>
      </c>
      <c r="C24" s="933">
        <v>5.0999999999999997E-2</v>
      </c>
      <c r="D24" s="934"/>
      <c r="E24" s="934">
        <v>5.8999999999999997E-2</v>
      </c>
      <c r="F24" s="934">
        <v>-2.4E-2</v>
      </c>
      <c r="G24" s="934">
        <v>0.09</v>
      </c>
      <c r="H24" s="933">
        <v>9.1999999999999998E-2</v>
      </c>
      <c r="I24" s="934"/>
      <c r="J24" s="935">
        <v>-1E-3</v>
      </c>
      <c r="K24" s="935">
        <v>9.4E-2</v>
      </c>
      <c r="L24" s="935">
        <v>0.11799999999999999</v>
      </c>
      <c r="M24" s="433"/>
    </row>
    <row r="25" spans="1:13" ht="12" customHeight="1">
      <c r="A25" s="21"/>
      <c r="B25" s="603" t="s">
        <v>256</v>
      </c>
      <c r="C25" s="608">
        <v>46994.626145163187</v>
      </c>
      <c r="D25" s="59"/>
      <c r="E25" s="59">
        <v>46426.648156494761</v>
      </c>
      <c r="F25" s="59">
        <v>48351.200822340623</v>
      </c>
      <c r="G25" s="59">
        <v>46207.655399750045</v>
      </c>
      <c r="H25" s="608">
        <v>45246.744312008959</v>
      </c>
      <c r="I25" s="59"/>
      <c r="J25" s="616">
        <v>44300</v>
      </c>
      <c r="K25" s="616">
        <v>44645.617327976135</v>
      </c>
      <c r="L25" s="616">
        <v>43500</v>
      </c>
      <c r="M25" s="616"/>
    </row>
    <row r="26" spans="1:13" ht="12" customHeight="1">
      <c r="A26" s="21"/>
      <c r="B26" s="603" t="s">
        <v>257</v>
      </c>
      <c r="C26" s="936">
        <v>0.52</v>
      </c>
      <c r="D26" s="937"/>
      <c r="E26" s="937">
        <v>0.7</v>
      </c>
      <c r="F26" s="937">
        <v>0.88</v>
      </c>
      <c r="G26" s="937">
        <v>0.64</v>
      </c>
      <c r="H26" s="936">
        <v>0.63</v>
      </c>
      <c r="I26" s="937"/>
      <c r="J26" s="938">
        <v>0.81</v>
      </c>
      <c r="K26" s="938">
        <v>0.67</v>
      </c>
      <c r="L26" s="938">
        <v>0.61</v>
      </c>
      <c r="M26" s="456"/>
    </row>
    <row r="27" spans="1:13" ht="12" customHeight="1">
      <c r="A27" s="21"/>
      <c r="B27" s="603" t="s">
        <v>258</v>
      </c>
      <c r="C27" s="1235">
        <v>222.5850479430232</v>
      </c>
      <c r="D27" s="1236"/>
      <c r="E27" s="1236">
        <v>59.902287217986668</v>
      </c>
      <c r="F27" s="1236">
        <v>51.895365747620104</v>
      </c>
      <c r="G27" s="1236">
        <v>55.934860033153463</v>
      </c>
      <c r="H27" s="1235">
        <v>54</v>
      </c>
      <c r="I27" s="1236"/>
      <c r="J27" s="647">
        <v>77</v>
      </c>
      <c r="K27" s="647">
        <v>30</v>
      </c>
      <c r="L27" s="647">
        <v>35</v>
      </c>
      <c r="M27" s="647"/>
    </row>
    <row r="28" spans="1:13" ht="12" customHeight="1">
      <c r="A28" s="21"/>
      <c r="B28" s="603" t="s">
        <v>285</v>
      </c>
      <c r="C28" s="1237">
        <v>3.5015356684643533</v>
      </c>
      <c r="D28" s="1238"/>
      <c r="E28" s="1238">
        <v>3.9476246664344021</v>
      </c>
      <c r="F28" s="1238">
        <v>-1.6984588107283733</v>
      </c>
      <c r="G28" s="1238">
        <v>6.0194272473910591</v>
      </c>
      <c r="H28" s="1239">
        <v>6.0663075467145129</v>
      </c>
      <c r="I28" s="1238"/>
      <c r="J28" s="648">
        <v>-8.1404376592045913E-2</v>
      </c>
      <c r="K28" s="648">
        <v>6.1448975247925341</v>
      </c>
      <c r="L28" s="648">
        <v>7.5</v>
      </c>
      <c r="M28" s="648"/>
    </row>
    <row r="29" spans="1:13" s="74" customFormat="1" ht="12" customHeight="1">
      <c r="A29" s="65"/>
      <c r="B29" s="603"/>
      <c r="C29" s="626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28.8">
      <c r="A30" s="20"/>
      <c r="B30" s="604" t="s">
        <v>36</v>
      </c>
      <c r="C30" s="972" t="s">
        <v>25</v>
      </c>
      <c r="D30" s="971"/>
      <c r="E30" s="972" t="s">
        <v>25</v>
      </c>
      <c r="F30" s="972" t="s">
        <v>25</v>
      </c>
      <c r="G30" s="972" t="s">
        <v>25</v>
      </c>
      <c r="H30" s="970" t="s">
        <v>25</v>
      </c>
      <c r="I30" s="971"/>
      <c r="J30" s="970" t="s">
        <v>25</v>
      </c>
      <c r="K30" s="970" t="s">
        <v>25</v>
      </c>
      <c r="L30" s="970" t="s">
        <v>25</v>
      </c>
      <c r="M30" s="436"/>
    </row>
    <row r="31" spans="1:13" ht="12" customHeight="1">
      <c r="A31" s="74"/>
      <c r="B31" s="605" t="s">
        <v>261</v>
      </c>
      <c r="C31" s="877">
        <v>923.34085369000093</v>
      </c>
      <c r="D31" s="878"/>
      <c r="E31" s="879">
        <v>1264.2422571005459</v>
      </c>
      <c r="F31" s="879">
        <v>1814</v>
      </c>
      <c r="G31" s="880">
        <v>1583.7099854100045</v>
      </c>
      <c r="H31" s="877">
        <v>1544</v>
      </c>
      <c r="I31" s="878"/>
      <c r="J31" s="879">
        <v>434</v>
      </c>
      <c r="K31" s="879">
        <v>1565.8511265229968</v>
      </c>
      <c r="L31" s="879">
        <v>1976</v>
      </c>
      <c r="M31" s="462"/>
    </row>
    <row r="32" spans="1:13" ht="12" customHeight="1">
      <c r="A32" s="74"/>
      <c r="B32" s="603" t="s">
        <v>262</v>
      </c>
      <c r="C32" s="881">
        <v>604.40093683284044</v>
      </c>
      <c r="D32" s="878"/>
      <c r="E32" s="975">
        <v>803.25437334593903</v>
      </c>
      <c r="F32" s="975">
        <v>1232.8385660806596</v>
      </c>
      <c r="G32" s="878">
        <v>1074.4374495209734</v>
      </c>
      <c r="H32" s="881">
        <v>1084</v>
      </c>
      <c r="I32" s="878"/>
      <c r="J32" s="975">
        <v>48</v>
      </c>
      <c r="K32" s="975">
        <v>1135</v>
      </c>
      <c r="L32" s="975">
        <v>1338</v>
      </c>
      <c r="M32" s="462"/>
    </row>
    <row r="33" spans="1:13" ht="12" customHeight="1">
      <c r="A33" s="74"/>
      <c r="B33" s="649" t="s">
        <v>255</v>
      </c>
      <c r="C33" s="933">
        <v>5.0999999999999997E-2</v>
      </c>
      <c r="D33" s="934"/>
      <c r="E33" s="935">
        <v>6.9000000000000006E-2</v>
      </c>
      <c r="F33" s="935">
        <v>0.10199999999999999</v>
      </c>
      <c r="G33" s="934">
        <v>9.2999999999999999E-2</v>
      </c>
      <c r="H33" s="933">
        <v>9.6000000000000002E-2</v>
      </c>
      <c r="I33" s="934"/>
      <c r="J33" s="935">
        <v>4.0000000000000001E-3</v>
      </c>
      <c r="K33" s="935">
        <v>0.10199999999999999</v>
      </c>
      <c r="L33" s="935">
        <v>0.123</v>
      </c>
      <c r="M33" s="433"/>
    </row>
    <row r="34" spans="1:13" ht="12" customHeight="1">
      <c r="A34" s="74"/>
      <c r="B34" s="603" t="s">
        <v>257</v>
      </c>
      <c r="C34" s="936">
        <v>0.52</v>
      </c>
      <c r="D34" s="937"/>
      <c r="E34" s="938">
        <v>0.67</v>
      </c>
      <c r="F34" s="938">
        <v>0.59</v>
      </c>
      <c r="G34" s="937">
        <v>0.63</v>
      </c>
      <c r="H34" s="936">
        <v>0.62</v>
      </c>
      <c r="I34" s="937"/>
      <c r="J34" s="938">
        <v>0.79</v>
      </c>
      <c r="K34" s="938">
        <v>0.65</v>
      </c>
      <c r="L34" s="938">
        <v>0.59</v>
      </c>
      <c r="M34" s="456"/>
    </row>
    <row r="35" spans="1:13" ht="12" customHeight="1">
      <c r="A35" s="74"/>
      <c r="B35" s="603" t="s">
        <v>259</v>
      </c>
      <c r="C35" s="822">
        <v>3.4980684931792716</v>
      </c>
      <c r="D35" s="823"/>
      <c r="E35" s="824">
        <v>4.6700247093398524</v>
      </c>
      <c r="F35" s="824">
        <v>7.1709777940870589</v>
      </c>
      <c r="G35" s="823">
        <v>6.2548337130211502</v>
      </c>
      <c r="H35" s="822">
        <v>6.33</v>
      </c>
      <c r="I35" s="823"/>
      <c r="J35" s="824">
        <v>0.3</v>
      </c>
      <c r="K35" s="824">
        <v>6.6358917865273961</v>
      </c>
      <c r="L35" s="824">
        <v>7.84</v>
      </c>
      <c r="M35" s="424"/>
    </row>
    <row r="36" spans="1:13" s="74" customFormat="1" ht="12" customHeight="1">
      <c r="B36" s="603"/>
      <c r="C36" s="1240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s="8" customFormat="1" ht="15" customHeight="1">
      <c r="A37" s="23"/>
      <c r="B37" s="650" t="s">
        <v>393</v>
      </c>
      <c r="C37" s="970" t="s">
        <v>263</v>
      </c>
      <c r="D37" s="156"/>
      <c r="E37" s="1241" t="s">
        <v>263</v>
      </c>
      <c r="F37" s="1241" t="s">
        <v>263</v>
      </c>
      <c r="G37" s="1241" t="s">
        <v>263</v>
      </c>
      <c r="H37" s="1241" t="s">
        <v>263</v>
      </c>
      <c r="I37" s="156"/>
      <c r="J37" s="619" t="s">
        <v>263</v>
      </c>
      <c r="K37" s="619" t="s">
        <v>263</v>
      </c>
      <c r="L37" s="619" t="s">
        <v>263</v>
      </c>
      <c r="M37" s="156"/>
    </row>
    <row r="38" spans="1:13" ht="12" customHeight="1">
      <c r="A38" s="21"/>
      <c r="B38" s="605" t="s">
        <v>286</v>
      </c>
      <c r="C38" s="606">
        <v>1444297</v>
      </c>
      <c r="D38" s="56"/>
      <c r="E38" s="1242">
        <v>1140174.1410400004</v>
      </c>
      <c r="F38" s="1242">
        <v>1290351.9999486008</v>
      </c>
      <c r="G38" s="1242">
        <v>1232823.0000000009</v>
      </c>
      <c r="H38" s="1243">
        <v>1193542.9999999998</v>
      </c>
      <c r="I38" s="56"/>
      <c r="J38" s="620">
        <v>1133283.0000000002</v>
      </c>
      <c r="K38" s="620">
        <v>1170775.9999999995</v>
      </c>
      <c r="L38" s="620">
        <v>1149600</v>
      </c>
      <c r="M38" s="601"/>
    </row>
    <row r="39" spans="1:13" s="74" customFormat="1" ht="12" customHeight="1">
      <c r="A39" s="65"/>
      <c r="B39" s="603" t="s">
        <v>264</v>
      </c>
      <c r="C39" s="1244">
        <v>284.38013031201712</v>
      </c>
      <c r="D39" s="56"/>
      <c r="E39" s="1245">
        <v>262.31927291608173</v>
      </c>
      <c r="F39" s="1245">
        <v>273.72959582143358</v>
      </c>
      <c r="G39" s="1245">
        <v>275</v>
      </c>
      <c r="H39" s="1244">
        <v>266</v>
      </c>
      <c r="I39" s="56"/>
      <c r="J39" s="1245">
        <v>262</v>
      </c>
      <c r="K39" s="1245">
        <v>260</v>
      </c>
      <c r="L39" s="1245">
        <v>259</v>
      </c>
      <c r="M39" s="601"/>
    </row>
    <row r="40" spans="1:13" s="74" customFormat="1" ht="12" customHeight="1">
      <c r="A40" s="65"/>
      <c r="B40" s="651" t="s">
        <v>265</v>
      </c>
      <c r="C40" s="933">
        <v>0.13100000000000001</v>
      </c>
      <c r="D40" s="616"/>
      <c r="E40" s="652">
        <v>0.13800000000000001</v>
      </c>
      <c r="F40" s="652">
        <v>0.13400000000000001</v>
      </c>
      <c r="G40" s="652">
        <v>0.13400000000000001</v>
      </c>
      <c r="H40" s="1225">
        <v>0.13</v>
      </c>
      <c r="I40" s="616"/>
      <c r="J40" s="652">
        <v>0.13200000000000001</v>
      </c>
      <c r="K40" s="652">
        <v>0.13200000000000001</v>
      </c>
      <c r="L40" s="652">
        <v>0.13</v>
      </c>
      <c r="M40" s="652"/>
    </row>
    <row r="41" spans="1:13" s="74" customFormat="1" ht="12" customHeight="1">
      <c r="A41" s="65"/>
      <c r="B41" s="603" t="s">
        <v>266</v>
      </c>
      <c r="C41" s="1246">
        <v>42484</v>
      </c>
      <c r="D41" s="601"/>
      <c r="E41" s="601">
        <v>40813.416064523692</v>
      </c>
      <c r="F41" s="601">
        <v>41875.679679169036</v>
      </c>
      <c r="G41" s="601">
        <v>42888</v>
      </c>
      <c r="H41" s="1246">
        <v>41400</v>
      </c>
      <c r="I41" s="601"/>
      <c r="J41" s="601">
        <v>41100</v>
      </c>
      <c r="K41" s="601">
        <v>41700</v>
      </c>
      <c r="L41" s="601">
        <v>41400</v>
      </c>
      <c r="M41" s="601"/>
    </row>
    <row r="42" spans="1:13" s="74" customFormat="1" ht="12" customHeight="1">
      <c r="A42" s="65"/>
      <c r="B42" s="603" t="s">
        <v>267</v>
      </c>
      <c r="C42" s="608">
        <v>325631</v>
      </c>
      <c r="D42" s="56"/>
      <c r="E42" s="56">
        <v>295131.09335281386</v>
      </c>
      <c r="F42" s="56">
        <v>313261</v>
      </c>
      <c r="G42" s="56">
        <v>319107</v>
      </c>
      <c r="H42" s="1246">
        <v>319670.58326095581</v>
      </c>
      <c r="I42" s="56"/>
      <c r="J42" s="601">
        <v>311925.00000000012</v>
      </c>
      <c r="K42" s="601">
        <v>316167</v>
      </c>
      <c r="L42" s="601">
        <v>319300</v>
      </c>
      <c r="M42" s="601"/>
    </row>
    <row r="43" spans="1:13" s="74" customFormat="1" ht="12" customHeight="1">
      <c r="A43" s="65"/>
      <c r="B43" s="603" t="s">
        <v>268</v>
      </c>
      <c r="C43" s="1225">
        <v>4.4999999999999998E-2</v>
      </c>
      <c r="D43" s="601"/>
      <c r="E43" s="653">
        <v>4.4999999999999998E-2</v>
      </c>
      <c r="F43" s="653">
        <v>4.5999999999999999E-2</v>
      </c>
      <c r="G43" s="653">
        <v>4.7E-2</v>
      </c>
      <c r="H43" s="1247">
        <v>4.5999999999999999E-2</v>
      </c>
      <c r="I43" s="601"/>
      <c r="J43" s="653">
        <v>4.4999999999999998E-2</v>
      </c>
      <c r="K43" s="653">
        <v>4.5999999999999999E-2</v>
      </c>
      <c r="L43" s="653">
        <v>4.5999999999999999E-2</v>
      </c>
      <c r="M43" s="653"/>
    </row>
    <row r="44" spans="1:13" s="74" customFormat="1" ht="12" customHeight="1">
      <c r="A44" s="65"/>
      <c r="B44" s="603" t="s">
        <v>287</v>
      </c>
      <c r="C44" s="608">
        <v>1176200</v>
      </c>
      <c r="D44" s="56"/>
      <c r="E44" s="56">
        <v>1142800</v>
      </c>
      <c r="F44" s="56">
        <v>1171200</v>
      </c>
      <c r="G44" s="56">
        <v>1134600</v>
      </c>
      <c r="H44" s="1246">
        <v>1105500</v>
      </c>
      <c r="I44" s="56"/>
      <c r="J44" s="601">
        <v>1110000</v>
      </c>
      <c r="K44" s="601">
        <v>1119000</v>
      </c>
      <c r="L44" s="601">
        <v>1081800</v>
      </c>
      <c r="M44" s="601"/>
    </row>
    <row r="45" spans="1:13" s="74" customFormat="1" ht="12" customHeight="1">
      <c r="A45" s="65"/>
      <c r="B45" s="603" t="s">
        <v>269</v>
      </c>
      <c r="C45" s="1225">
        <v>4.4999999999999998E-2</v>
      </c>
      <c r="D45" s="601"/>
      <c r="E45" s="653">
        <v>5.0999999999999997E-2</v>
      </c>
      <c r="F45" s="653">
        <v>4.8000000000000001E-2</v>
      </c>
      <c r="G45" s="653">
        <v>5.0999999999999997E-2</v>
      </c>
      <c r="H45" s="1247">
        <v>4.9000000000000002E-2</v>
      </c>
      <c r="I45" s="601"/>
      <c r="J45" s="653">
        <v>5.0999999999999997E-2</v>
      </c>
      <c r="K45" s="653">
        <v>4.9000000000000002E-2</v>
      </c>
      <c r="L45" s="653">
        <v>4.9000000000000002E-2</v>
      </c>
      <c r="M45" s="653"/>
    </row>
    <row r="46" spans="1:13" ht="12" customHeight="1">
      <c r="A46" s="21"/>
      <c r="B46" s="603" t="s">
        <v>288</v>
      </c>
      <c r="C46" s="608">
        <v>1178700</v>
      </c>
      <c r="D46" s="601"/>
      <c r="E46" s="601">
        <v>1007700</v>
      </c>
      <c r="F46" s="601">
        <v>1099800</v>
      </c>
      <c r="G46" s="601">
        <v>1079400</v>
      </c>
      <c r="H46" s="1246">
        <v>1065000</v>
      </c>
      <c r="I46" s="601"/>
      <c r="J46" s="601">
        <v>998600</v>
      </c>
      <c r="K46" s="601">
        <v>1063500</v>
      </c>
      <c r="L46" s="601">
        <v>1030100</v>
      </c>
      <c r="M46" s="601"/>
    </row>
    <row r="47" spans="1:13" s="74" customFormat="1" ht="12" customHeight="1">
      <c r="A47" s="65"/>
      <c r="B47" s="603"/>
      <c r="C47" s="616"/>
      <c r="D47" s="601"/>
      <c r="E47" s="601"/>
      <c r="F47" s="601"/>
      <c r="G47" s="601"/>
      <c r="H47" s="601"/>
      <c r="I47" s="601"/>
      <c r="J47" s="601"/>
      <c r="K47" s="601"/>
      <c r="L47" s="601"/>
      <c r="M47" s="601"/>
    </row>
    <row r="48" spans="1:13" s="74" customFormat="1" ht="14.25" customHeight="1">
      <c r="A48" s="65"/>
      <c r="B48" s="650" t="s">
        <v>270</v>
      </c>
      <c r="C48" s="1248"/>
      <c r="D48" s="601"/>
      <c r="E48" s="1249"/>
      <c r="F48" s="1249"/>
      <c r="G48" s="1249"/>
      <c r="H48" s="1249"/>
      <c r="I48" s="601"/>
      <c r="J48" s="1249"/>
      <c r="K48" s="1249"/>
      <c r="L48" s="1249"/>
      <c r="M48" s="601"/>
    </row>
    <row r="49" spans="1:13" s="74" customFormat="1" ht="12" customHeight="1">
      <c r="A49" s="65"/>
      <c r="B49" s="605" t="s">
        <v>271</v>
      </c>
      <c r="C49" s="1250">
        <v>237000</v>
      </c>
      <c r="D49" s="56"/>
      <c r="E49" s="1251">
        <v>211000</v>
      </c>
      <c r="F49" s="1251">
        <v>226000</v>
      </c>
      <c r="G49" s="1251">
        <v>238000</v>
      </c>
      <c r="H49" s="1252">
        <v>232000</v>
      </c>
      <c r="I49" s="56"/>
      <c r="J49" s="1253">
        <v>227000</v>
      </c>
      <c r="K49" s="1253">
        <v>213000</v>
      </c>
      <c r="L49" s="1253">
        <v>214000</v>
      </c>
      <c r="M49" s="728"/>
    </row>
    <row r="50" spans="1:13" ht="12" customHeight="1">
      <c r="A50" s="21"/>
      <c r="B50" s="603" t="s">
        <v>272</v>
      </c>
      <c r="C50" s="1211">
        <v>1.55</v>
      </c>
      <c r="D50" s="56"/>
      <c r="E50" s="1254">
        <v>1.6</v>
      </c>
      <c r="F50" s="1254">
        <v>1.51</v>
      </c>
      <c r="G50" s="1254">
        <v>1.56</v>
      </c>
      <c r="H50" s="1255">
        <v>1.6</v>
      </c>
      <c r="I50" s="56"/>
      <c r="J50" s="654">
        <v>1.69</v>
      </c>
      <c r="K50" s="654">
        <v>1.61</v>
      </c>
      <c r="L50" s="654">
        <v>1.54</v>
      </c>
      <c r="M50" s="654"/>
    </row>
    <row r="51" spans="1:13" ht="12" customHeight="1">
      <c r="A51" s="65"/>
      <c r="B51" s="603" t="s">
        <v>273</v>
      </c>
      <c r="C51" s="1211">
        <v>0.79</v>
      </c>
      <c r="D51" s="601"/>
      <c r="E51" s="1254">
        <v>0.82</v>
      </c>
      <c r="F51" s="1254">
        <v>0.82</v>
      </c>
      <c r="G51" s="654">
        <v>0.82</v>
      </c>
      <c r="H51" s="1255">
        <v>0.8</v>
      </c>
      <c r="I51" s="601"/>
      <c r="J51" s="654">
        <v>0.83</v>
      </c>
      <c r="K51" s="654">
        <v>0.83</v>
      </c>
      <c r="L51" s="654">
        <v>0.83</v>
      </c>
      <c r="M51" s="654"/>
    </row>
    <row r="52" spans="1:13" ht="12" customHeight="1">
      <c r="A52" s="74"/>
    </row>
    <row r="57" spans="1:13" ht="10.199999999999999">
      <c r="A57" s="491"/>
      <c r="B57" s="491"/>
      <c r="C57" s="491"/>
      <c r="E57" s="491"/>
      <c r="F57" s="491"/>
      <c r="G57" s="491"/>
    </row>
    <row r="60" spans="1:13" ht="12" hidden="1" customHeight="1" outlineLevel="1">
      <c r="K60" s="491"/>
    </row>
    <row r="61" spans="1:13" ht="12" customHeight="1" collapsed="1">
      <c r="K61" s="491"/>
    </row>
    <row r="62" spans="1:13" ht="12" hidden="1" customHeight="1" outlineLevel="1">
      <c r="K62" s="491"/>
    </row>
    <row r="63" spans="1:13" s="237" customFormat="1" ht="12" customHeight="1" collapsed="1">
      <c r="D63" s="491"/>
      <c r="E63" s="236"/>
      <c r="J63" s="70"/>
      <c r="K63" s="491"/>
      <c r="M63" s="491"/>
    </row>
    <row r="64" spans="1:13" ht="12" customHeight="1">
      <c r="K64" s="491"/>
    </row>
    <row r="65" spans="11:11" ht="12" customHeight="1">
      <c r="K65" s="491"/>
    </row>
  </sheetData>
  <pageMargins left="0.74803149606299213" right="0.74803149606299213" top="0.98425196850393704" bottom="0.98425196850393704" header="0.51181102362204722" footer="0.51181102362204722"/>
  <pageSetup paperSize="9" scale="9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76"/>
  <sheetViews>
    <sheetView showGridLines="0" view="pageBreakPreview" zoomScale="85" zoomScaleNormal="100" zoomScaleSheetLayoutView="85" workbookViewId="0">
      <selection activeCell="C47" sqref="C47"/>
    </sheetView>
  </sheetViews>
  <sheetFormatPr defaultColWidth="9" defaultRowHeight="12" customHeight="1" outlineLevelRow="1"/>
  <cols>
    <col min="1" max="1" width="7" style="15" customWidth="1"/>
    <col min="2" max="2" width="36.6640625" style="15" customWidth="1"/>
    <col min="3" max="3" width="7.21875" style="74" customWidth="1"/>
    <col min="4" max="4" width="1.77734375" style="491" customWidth="1"/>
    <col min="5" max="5" width="7.21875" style="75" customWidth="1"/>
    <col min="6" max="6" width="7.21875" style="74" customWidth="1"/>
    <col min="7" max="8" width="7.21875" style="15" customWidth="1"/>
    <col min="9" max="9" width="1.77734375" style="74" customWidth="1"/>
    <col min="10" max="10" width="7.21875" style="75" customWidth="1"/>
    <col min="11" max="12" width="7.21875" style="15" customWidth="1"/>
    <col min="13" max="13" width="7.21875" style="491" customWidth="1"/>
    <col min="14" max="186" width="8" style="15" customWidth="1"/>
    <col min="187" max="16384" width="9" style="15"/>
  </cols>
  <sheetData>
    <row r="1" spans="1:13" ht="12" customHeight="1">
      <c r="A1" s="5"/>
      <c r="B1" s="5"/>
      <c r="C1" s="75"/>
      <c r="D1" s="486"/>
      <c r="F1" s="75"/>
      <c r="G1" s="5"/>
      <c r="H1" s="5"/>
      <c r="I1" s="75"/>
      <c r="K1" s="5"/>
      <c r="L1" s="5"/>
      <c r="M1" s="486"/>
    </row>
    <row r="2" spans="1:13" ht="17.25" customHeight="1">
      <c r="B2" s="225" t="s">
        <v>26</v>
      </c>
      <c r="C2" s="511"/>
      <c r="D2" s="323"/>
      <c r="E2" s="511"/>
      <c r="F2" s="511"/>
      <c r="G2" s="511"/>
      <c r="H2" s="511"/>
      <c r="I2" s="323"/>
      <c r="J2" s="511"/>
      <c r="K2" s="511"/>
      <c r="L2" s="511"/>
      <c r="M2" s="511"/>
    </row>
    <row r="3" spans="1:13" ht="12" customHeight="1">
      <c r="B3" s="26"/>
      <c r="C3" s="163" t="s">
        <v>274</v>
      </c>
      <c r="D3" s="163"/>
      <c r="E3" s="163" t="s">
        <v>159</v>
      </c>
      <c r="F3" s="163" t="s">
        <v>152</v>
      </c>
      <c r="G3" s="164" t="s">
        <v>52</v>
      </c>
      <c r="H3" s="164" t="s">
        <v>53</v>
      </c>
      <c r="I3" s="163"/>
      <c r="J3" s="164" t="s">
        <v>54</v>
      </c>
      <c r="K3" s="164" t="s">
        <v>55</v>
      </c>
      <c r="L3" s="164" t="s">
        <v>56</v>
      </c>
      <c r="M3" s="164"/>
    </row>
    <row r="4" spans="1:13" ht="12" customHeight="1">
      <c r="B4" s="468" t="s">
        <v>275</v>
      </c>
      <c r="C4" s="467" t="s">
        <v>25</v>
      </c>
      <c r="D4" s="466"/>
      <c r="E4" s="467" t="s">
        <v>25</v>
      </c>
      <c r="F4" s="467" t="s">
        <v>25</v>
      </c>
      <c r="G4" s="467" t="s">
        <v>25</v>
      </c>
      <c r="H4" s="467" t="s">
        <v>25</v>
      </c>
      <c r="I4" s="466"/>
      <c r="J4" s="467" t="s">
        <v>25</v>
      </c>
      <c r="K4" s="467" t="s">
        <v>25</v>
      </c>
      <c r="L4" s="467" t="s">
        <v>25</v>
      </c>
      <c r="M4" s="466"/>
    </row>
    <row r="5" spans="1:13" s="64" customFormat="1" ht="12" customHeight="1">
      <c r="B5" s="463" t="s">
        <v>276</v>
      </c>
      <c r="C5" s="1256">
        <v>1412</v>
      </c>
      <c r="D5" s="846"/>
      <c r="E5" s="1257">
        <v>1477.9999999999995</v>
      </c>
      <c r="F5" s="825">
        <v>1503.0000000000002</v>
      </c>
      <c r="G5" s="826">
        <v>1438.0000000000007</v>
      </c>
      <c r="H5" s="827">
        <v>1468.9999999999998</v>
      </c>
      <c r="I5" s="846"/>
      <c r="J5" s="1258">
        <v>1513.0000000000057</v>
      </c>
      <c r="K5" s="1258">
        <v>1528.9999999999986</v>
      </c>
      <c r="L5" s="1259">
        <v>1492.9999999999955</v>
      </c>
      <c r="M5" s="729"/>
    </row>
    <row r="6" spans="1:13" s="64" customFormat="1" ht="12" customHeight="1">
      <c r="B6" s="460" t="s">
        <v>277</v>
      </c>
      <c r="C6" s="976">
        <v>292</v>
      </c>
      <c r="D6" s="975"/>
      <c r="E6" s="977">
        <v>481</v>
      </c>
      <c r="F6" s="977">
        <v>343</v>
      </c>
      <c r="G6" s="978">
        <v>333</v>
      </c>
      <c r="H6" s="976">
        <v>308</v>
      </c>
      <c r="I6" s="975"/>
      <c r="J6" s="977">
        <v>350</v>
      </c>
      <c r="K6" s="977">
        <v>367</v>
      </c>
      <c r="L6" s="978">
        <v>343</v>
      </c>
      <c r="M6" s="435"/>
    </row>
    <row r="7" spans="1:13" ht="12" customHeight="1">
      <c r="B7" s="642" t="s">
        <v>278</v>
      </c>
      <c r="C7" s="828">
        <v>1703.9999999999998</v>
      </c>
      <c r="D7" s="644"/>
      <c r="E7" s="847">
        <v>1958.9999999999995</v>
      </c>
      <c r="F7" s="1206">
        <v>1845.9999999999982</v>
      </c>
      <c r="G7" s="643">
        <v>1771.0000000000007</v>
      </c>
      <c r="H7" s="1229">
        <v>1776.9999999999998</v>
      </c>
      <c r="I7" s="644"/>
      <c r="J7" s="1206">
        <v>1863</v>
      </c>
      <c r="K7" s="1206">
        <v>1895.9999999999991</v>
      </c>
      <c r="L7" s="643">
        <v>1835.9999999999957</v>
      </c>
      <c r="M7" s="175"/>
    </row>
    <row r="8" spans="1:13" ht="12" customHeight="1">
      <c r="A8" s="21"/>
      <c r="B8" s="645" t="s">
        <v>243</v>
      </c>
      <c r="C8" s="829">
        <v>-480.99999999999994</v>
      </c>
      <c r="D8" s="51"/>
      <c r="E8" s="848">
        <v>-190</v>
      </c>
      <c r="F8" s="1204">
        <v>-100.99999999999999</v>
      </c>
      <c r="G8" s="1230">
        <v>-229.99999999999997</v>
      </c>
      <c r="H8" s="1231">
        <v>-191.00000000000006</v>
      </c>
      <c r="I8" s="51"/>
      <c r="J8" s="1204">
        <v>-295.99999999999994</v>
      </c>
      <c r="K8" s="1204">
        <v>-115</v>
      </c>
      <c r="L8" s="1230">
        <v>-214.00000000000003</v>
      </c>
      <c r="M8" s="52"/>
    </row>
    <row r="9" spans="1:13" ht="12" customHeight="1">
      <c r="A9" s="21"/>
      <c r="B9" s="642" t="s">
        <v>289</v>
      </c>
      <c r="C9" s="828">
        <v>1222.9999999999998</v>
      </c>
      <c r="D9" s="644"/>
      <c r="E9" s="847">
        <v>1768.9999999999998</v>
      </c>
      <c r="F9" s="1206">
        <v>1744.9999999999986</v>
      </c>
      <c r="G9" s="643">
        <v>1541.0000000000005</v>
      </c>
      <c r="H9" s="1229">
        <v>1585.9999999999995</v>
      </c>
      <c r="I9" s="644"/>
      <c r="J9" s="1206">
        <v>1567.0000000000048</v>
      </c>
      <c r="K9" s="1206">
        <v>1781.0000000000002</v>
      </c>
      <c r="L9" s="643">
        <v>1621.9999999999952</v>
      </c>
      <c r="M9" s="175"/>
    </row>
    <row r="10" spans="1:13" ht="15" customHeight="1">
      <c r="A10" s="21"/>
      <c r="B10" s="603" t="s">
        <v>279</v>
      </c>
      <c r="C10" s="830">
        <v>-1023</v>
      </c>
      <c r="D10" s="51"/>
      <c r="E10" s="849">
        <v>-1023</v>
      </c>
      <c r="F10" s="646">
        <v>-952</v>
      </c>
      <c r="G10" s="55">
        <v>-1022</v>
      </c>
      <c r="H10" s="1233">
        <v>-999</v>
      </c>
      <c r="I10" s="51"/>
      <c r="J10" s="646">
        <v>-1114</v>
      </c>
      <c r="K10" s="646">
        <v>-988</v>
      </c>
      <c r="L10" s="55">
        <v>-968</v>
      </c>
      <c r="M10" s="55"/>
    </row>
    <row r="11" spans="1:13" ht="12" customHeight="1">
      <c r="A11" s="21"/>
      <c r="B11" s="645" t="s">
        <v>290</v>
      </c>
      <c r="C11" s="829">
        <v>0</v>
      </c>
      <c r="D11" s="51"/>
      <c r="E11" s="848">
        <v>-41</v>
      </c>
      <c r="F11" s="1204">
        <v>0</v>
      </c>
      <c r="G11" s="1230">
        <v>0</v>
      </c>
      <c r="H11" s="1231">
        <v>0</v>
      </c>
      <c r="I11" s="51"/>
      <c r="J11" s="1204">
        <v>-46.3</v>
      </c>
      <c r="K11" s="1204">
        <v>0</v>
      </c>
      <c r="L11" s="1230">
        <v>0</v>
      </c>
      <c r="M11" s="55"/>
    </row>
    <row r="12" spans="1:13" s="491" customFormat="1" ht="12" customHeight="1">
      <c r="A12" s="65"/>
      <c r="B12" s="642" t="s">
        <v>281</v>
      </c>
      <c r="C12" s="828">
        <v>-1023</v>
      </c>
      <c r="D12" s="644"/>
      <c r="E12" s="847">
        <v>-1064</v>
      </c>
      <c r="F12" s="1206">
        <v>-952</v>
      </c>
      <c r="G12" s="643">
        <v>-1022</v>
      </c>
      <c r="H12" s="1229">
        <v>-999</v>
      </c>
      <c r="I12" s="644"/>
      <c r="J12" s="1206">
        <v>-1160.3</v>
      </c>
      <c r="K12" s="1206">
        <v>-988</v>
      </c>
      <c r="L12" s="643">
        <v>-968</v>
      </c>
      <c r="M12" s="55"/>
    </row>
    <row r="13" spans="1:13" ht="12" customHeight="1">
      <c r="A13" s="21"/>
      <c r="B13" s="645" t="s">
        <v>246</v>
      </c>
      <c r="C13" s="829">
        <v>-4.7742343199999997</v>
      </c>
      <c r="D13" s="51"/>
      <c r="E13" s="848">
        <v>-57.870550350000002</v>
      </c>
      <c r="F13" s="1204">
        <v>-1480</v>
      </c>
      <c r="G13" s="1230">
        <v>-40.871671239999998</v>
      </c>
      <c r="H13" s="1231">
        <v>-3.0396999999999998</v>
      </c>
      <c r="I13" s="51"/>
      <c r="J13" s="1204">
        <v>-15.360693789999999</v>
      </c>
      <c r="K13" s="1204">
        <v>-53.790522869999997</v>
      </c>
      <c r="L13" s="1230">
        <v>-3.2250375399999998</v>
      </c>
      <c r="M13" s="52"/>
    </row>
    <row r="14" spans="1:13" ht="12" customHeight="1">
      <c r="A14" s="21"/>
      <c r="B14" s="642" t="s">
        <v>247</v>
      </c>
      <c r="C14" s="828">
        <v>-1028</v>
      </c>
      <c r="D14" s="644"/>
      <c r="E14" s="847">
        <v>-1121.9999999999998</v>
      </c>
      <c r="F14" s="1206">
        <v>-2431.9999999999991</v>
      </c>
      <c r="G14" s="643">
        <v>-1062.9999999999989</v>
      </c>
      <c r="H14" s="1229">
        <v>-1002.0000000000002</v>
      </c>
      <c r="I14" s="644"/>
      <c r="J14" s="1206">
        <v>-1174.9999999999998</v>
      </c>
      <c r="K14" s="1206">
        <v>-1041.9999999999998</v>
      </c>
      <c r="L14" s="643">
        <v>-970.99999999999955</v>
      </c>
      <c r="M14" s="175"/>
    </row>
    <row r="15" spans="1:13" ht="12" customHeight="1">
      <c r="A15" s="21"/>
      <c r="B15" s="645" t="s">
        <v>291</v>
      </c>
      <c r="C15" s="829">
        <v>0</v>
      </c>
      <c r="D15" s="51"/>
      <c r="E15" s="848" t="s">
        <v>397</v>
      </c>
      <c r="F15" s="1204" t="s">
        <v>397</v>
      </c>
      <c r="G15" s="1230">
        <v>-1.0000000000006004</v>
      </c>
      <c r="H15" s="1231">
        <v>1.0000000000000806</v>
      </c>
      <c r="I15" s="51"/>
      <c r="J15" s="1204">
        <v>-2.0000000000005329</v>
      </c>
      <c r="K15" s="1204">
        <v>1.0000000000000002</v>
      </c>
      <c r="L15" s="1230">
        <v>5</v>
      </c>
      <c r="M15" s="52"/>
    </row>
    <row r="16" spans="1:13" s="8" customFormat="1" ht="12" customHeight="1">
      <c r="A16" s="23"/>
      <c r="B16" s="642" t="s">
        <v>292</v>
      </c>
      <c r="C16" s="828">
        <v>194.99999999999972</v>
      </c>
      <c r="D16" s="644"/>
      <c r="E16" s="847">
        <v>646.99999999999898</v>
      </c>
      <c r="F16" s="1206">
        <v>-687.00000000000045</v>
      </c>
      <c r="G16" s="643">
        <v>477.00000000000119</v>
      </c>
      <c r="H16" s="1229">
        <v>584.99999999999909</v>
      </c>
      <c r="I16" s="644"/>
      <c r="J16" s="1206">
        <v>390.00000000000449</v>
      </c>
      <c r="K16" s="1206">
        <v>739.99999999999955</v>
      </c>
      <c r="L16" s="643">
        <v>655.99999999999579</v>
      </c>
      <c r="M16" s="175"/>
    </row>
    <row r="17" spans="1:13" ht="10.199999999999999">
      <c r="A17" s="21"/>
      <c r="B17" s="603" t="s">
        <v>336</v>
      </c>
      <c r="C17" s="831">
        <v>174.99999999999972</v>
      </c>
      <c r="D17" s="51"/>
      <c r="E17" s="850">
        <v>437.99999999999915</v>
      </c>
      <c r="F17" s="51">
        <v>-907.00000000000011</v>
      </c>
      <c r="G17" s="52">
        <v>328.00000000000136</v>
      </c>
      <c r="H17" s="1234">
        <v>421.9999999999996</v>
      </c>
      <c r="I17" s="51"/>
      <c r="J17" s="51">
        <v>241</v>
      </c>
      <c r="K17" s="51">
        <v>510</v>
      </c>
      <c r="L17" s="52">
        <v>473</v>
      </c>
      <c r="M17" s="52"/>
    </row>
    <row r="18" spans="1:13" ht="12" customHeight="1">
      <c r="A18" s="21"/>
      <c r="B18" s="655"/>
      <c r="C18" s="882"/>
      <c r="D18" s="51"/>
      <c r="E18" s="882"/>
      <c r="F18" s="51"/>
      <c r="G18" s="987"/>
      <c r="H18" s="52"/>
      <c r="I18" s="51"/>
      <c r="J18" s="51"/>
      <c r="K18" s="51"/>
      <c r="L18" s="52"/>
      <c r="M18" s="52"/>
    </row>
    <row r="19" spans="1:13" s="8" customFormat="1" ht="12" customHeight="1">
      <c r="A19" s="23"/>
      <c r="B19" s="604" t="s">
        <v>293</v>
      </c>
      <c r="C19" s="619" t="s">
        <v>263</v>
      </c>
      <c r="D19" s="156"/>
      <c r="E19" s="619" t="s">
        <v>263</v>
      </c>
      <c r="F19" s="619" t="s">
        <v>263</v>
      </c>
      <c r="G19" s="1241" t="s">
        <v>263</v>
      </c>
      <c r="H19" s="1241" t="s">
        <v>263</v>
      </c>
      <c r="I19" s="156"/>
      <c r="J19" s="619" t="s">
        <v>263</v>
      </c>
      <c r="K19" s="619" t="s">
        <v>263</v>
      </c>
      <c r="L19" s="1241" t="s">
        <v>263</v>
      </c>
      <c r="M19" s="661"/>
    </row>
    <row r="20" spans="1:13" ht="12" customHeight="1">
      <c r="A20" s="21"/>
      <c r="B20" s="554" t="s">
        <v>294</v>
      </c>
      <c r="C20" s="1243">
        <v>195700</v>
      </c>
      <c r="D20" s="601"/>
      <c r="E20" s="832">
        <v>193700</v>
      </c>
      <c r="F20" s="620">
        <v>193200</v>
      </c>
      <c r="G20" s="1242">
        <v>189100</v>
      </c>
      <c r="H20" s="1243">
        <v>187500</v>
      </c>
      <c r="I20" s="601"/>
      <c r="J20" s="620">
        <v>187600</v>
      </c>
      <c r="K20" s="620">
        <v>186700</v>
      </c>
      <c r="L20" s="1242">
        <v>185300</v>
      </c>
      <c r="M20" s="56"/>
    </row>
    <row r="21" spans="1:13" ht="12" customHeight="1">
      <c r="A21" s="21"/>
      <c r="B21" s="603" t="s">
        <v>286</v>
      </c>
      <c r="C21" s="833">
        <v>267542</v>
      </c>
      <c r="D21" s="601"/>
      <c r="E21" s="834">
        <v>257775.99999999988</v>
      </c>
      <c r="F21" s="601">
        <v>257908</v>
      </c>
      <c r="G21" s="56">
        <v>258953.00000000003</v>
      </c>
      <c r="H21" s="1246">
        <v>253086</v>
      </c>
      <c r="I21" s="601"/>
      <c r="J21" s="601">
        <v>249669.00000000006</v>
      </c>
      <c r="K21" s="601">
        <v>251976.00000000006</v>
      </c>
      <c r="L21" s="56">
        <v>245947.99999999997</v>
      </c>
      <c r="M21" s="56"/>
    </row>
    <row r="22" spans="1:13" ht="12" customHeight="1">
      <c r="A22" s="21"/>
      <c r="B22" s="603" t="s">
        <v>295</v>
      </c>
      <c r="C22" s="833">
        <v>207489.79166153999</v>
      </c>
      <c r="D22" s="601"/>
      <c r="E22" s="834">
        <v>205477.23682473</v>
      </c>
      <c r="F22" s="601">
        <v>203262.54680023997</v>
      </c>
      <c r="G22" s="56">
        <v>200921.81711737</v>
      </c>
      <c r="H22" s="1246">
        <v>197284.40784581</v>
      </c>
      <c r="I22" s="601"/>
      <c r="J22" s="601">
        <v>197279.45796418999</v>
      </c>
      <c r="K22" s="601">
        <v>195751.69834442998</v>
      </c>
      <c r="L22" s="56">
        <v>194305.77544900999</v>
      </c>
      <c r="M22" s="56"/>
    </row>
    <row r="23" spans="1:13" s="74" customFormat="1" ht="12" customHeight="1">
      <c r="A23" s="65"/>
      <c r="B23" s="603" t="s">
        <v>273</v>
      </c>
      <c r="C23" s="936">
        <v>0.96</v>
      </c>
      <c r="D23" s="938"/>
      <c r="E23" s="835">
        <v>0.96</v>
      </c>
      <c r="F23" s="1260">
        <v>0.97</v>
      </c>
      <c r="G23" s="1261">
        <v>0.97</v>
      </c>
      <c r="H23" s="936">
        <v>0.96</v>
      </c>
      <c r="I23" s="938"/>
      <c r="J23" s="938">
        <v>0.96</v>
      </c>
      <c r="K23" s="938">
        <v>0.96</v>
      </c>
      <c r="L23" s="937">
        <v>0.96</v>
      </c>
      <c r="M23" s="455"/>
    </row>
    <row r="24" spans="1:13" ht="12" customHeight="1">
      <c r="A24" s="21"/>
      <c r="B24" s="603" t="s">
        <v>267</v>
      </c>
      <c r="C24" s="833">
        <v>77677.999999999971</v>
      </c>
      <c r="D24" s="601"/>
      <c r="E24" s="834">
        <v>74900.809200652569</v>
      </c>
      <c r="F24" s="601">
        <v>76791.999999999971</v>
      </c>
      <c r="G24" s="56">
        <v>76150</v>
      </c>
      <c r="H24" s="1246">
        <v>76558.949245890108</v>
      </c>
      <c r="I24" s="601"/>
      <c r="J24" s="601">
        <v>75181.000000000044</v>
      </c>
      <c r="K24" s="601">
        <v>74772.999999999956</v>
      </c>
      <c r="L24" s="56">
        <v>74998</v>
      </c>
      <c r="M24" s="56"/>
    </row>
    <row r="25" spans="1:13" s="74" customFormat="1" ht="12" customHeight="1">
      <c r="A25" s="65"/>
      <c r="B25" s="603" t="s">
        <v>296</v>
      </c>
      <c r="C25" s="833">
        <v>10645.223208677426</v>
      </c>
      <c r="D25" s="601"/>
      <c r="E25" s="834">
        <v>10253.791659372289</v>
      </c>
      <c r="F25" s="601">
        <v>10382.929875414209</v>
      </c>
      <c r="G25" s="56">
        <v>10288.713936531452</v>
      </c>
      <c r="H25" s="1246">
        <v>10466.111789959506</v>
      </c>
      <c r="I25" s="601"/>
      <c r="J25" s="601">
        <v>10201.51053444723</v>
      </c>
      <c r="K25" s="601">
        <v>10063.319996247174</v>
      </c>
      <c r="L25" s="56">
        <v>10158.490170729485</v>
      </c>
      <c r="M25" s="56"/>
    </row>
    <row r="26" spans="1:13" ht="12" customHeight="1">
      <c r="A26" s="21"/>
      <c r="B26" s="603"/>
      <c r="C26" s="974"/>
      <c r="D26" s="57"/>
      <c r="E26" s="974"/>
      <c r="F26" s="57"/>
      <c r="G26" s="656"/>
      <c r="H26" s="656"/>
      <c r="I26" s="57"/>
      <c r="J26" s="57"/>
      <c r="K26" s="57"/>
      <c r="L26" s="656"/>
      <c r="M26" s="656"/>
    </row>
    <row r="27" spans="1:13" ht="12" customHeight="1">
      <c r="A27" s="21"/>
      <c r="B27" s="604" t="s">
        <v>254</v>
      </c>
      <c r="C27" s="973"/>
      <c r="D27" s="974"/>
      <c r="E27" s="973"/>
      <c r="F27" s="973"/>
      <c r="G27" s="979"/>
      <c r="H27" s="979"/>
      <c r="I27" s="974"/>
      <c r="J27" s="973"/>
      <c r="K27" s="973"/>
      <c r="L27" s="979"/>
      <c r="M27" s="457"/>
    </row>
    <row r="28" spans="1:13" ht="12" customHeight="1">
      <c r="A28" s="21"/>
      <c r="B28" s="603" t="s">
        <v>297</v>
      </c>
      <c r="C28" s="933">
        <v>6.7000000000000004E-2</v>
      </c>
      <c r="D28" s="935"/>
      <c r="E28" s="935">
        <v>0.17</v>
      </c>
      <c r="F28" s="935">
        <v>-0.34899999999999998</v>
      </c>
      <c r="G28" s="934">
        <v>0.127</v>
      </c>
      <c r="H28" s="933">
        <v>0.16300000000000001</v>
      </c>
      <c r="I28" s="935"/>
      <c r="J28" s="935">
        <v>9.6000000000000002E-2</v>
      </c>
      <c r="K28" s="935">
        <v>0.20100000000000001</v>
      </c>
      <c r="L28" s="934">
        <v>0.188</v>
      </c>
      <c r="M28" s="454"/>
    </row>
    <row r="29" spans="1:13" ht="12" customHeight="1">
      <c r="A29" s="21"/>
      <c r="B29" s="603" t="s">
        <v>298</v>
      </c>
      <c r="C29" s="836">
        <v>10525.026895348437</v>
      </c>
      <c r="D29" s="616"/>
      <c r="E29" s="837">
        <v>10280.540957689675</v>
      </c>
      <c r="F29" s="616">
        <v>10387.153314621139</v>
      </c>
      <c r="G29" s="59">
        <v>10305.550564251227</v>
      </c>
      <c r="H29" s="608">
        <v>10359.544322966038</v>
      </c>
      <c r="I29" s="616"/>
      <c r="J29" s="616">
        <v>10094.61452789346</v>
      </c>
      <c r="K29" s="616">
        <v>10129.03595257748</v>
      </c>
      <c r="L29" s="59">
        <v>10086.740376839451</v>
      </c>
      <c r="M29" s="59"/>
    </row>
    <row r="30" spans="1:13" ht="12" customHeight="1">
      <c r="A30" s="21"/>
      <c r="B30" s="603" t="s">
        <v>299</v>
      </c>
      <c r="C30" s="936">
        <v>0.6</v>
      </c>
      <c r="D30" s="938"/>
      <c r="E30" s="938">
        <v>0.56999999999999995</v>
      </c>
      <c r="F30" s="938">
        <v>1.32</v>
      </c>
      <c r="G30" s="937">
        <v>0.6</v>
      </c>
      <c r="H30" s="936">
        <v>0.56000000000000005</v>
      </c>
      <c r="I30" s="938"/>
      <c r="J30" s="938">
        <v>0.63</v>
      </c>
      <c r="K30" s="938">
        <v>0.55000000000000004</v>
      </c>
      <c r="L30" s="937">
        <v>0.53</v>
      </c>
      <c r="M30" s="455"/>
    </row>
    <row r="31" spans="1:13" ht="12" customHeight="1">
      <c r="A31" s="21"/>
      <c r="B31" s="657" t="s">
        <v>258</v>
      </c>
      <c r="C31" s="881">
        <v>96.138473246375369</v>
      </c>
      <c r="D31" s="975"/>
      <c r="E31" s="975">
        <v>37.661420133301618</v>
      </c>
      <c r="F31" s="975">
        <v>19.973790844132154</v>
      </c>
      <c r="G31" s="878">
        <v>46.787011052555947</v>
      </c>
      <c r="H31" s="881">
        <v>40.249101897444113</v>
      </c>
      <c r="I31" s="975"/>
      <c r="J31" s="975">
        <v>61</v>
      </c>
      <c r="K31" s="975">
        <v>24</v>
      </c>
      <c r="L31" s="878">
        <v>45</v>
      </c>
      <c r="M31" s="435"/>
    </row>
    <row r="32" spans="1:13" ht="12" customHeight="1">
      <c r="A32" s="21"/>
      <c r="B32" s="603" t="s">
        <v>300</v>
      </c>
      <c r="C32" s="838">
        <v>2.9100000000000001E-2</v>
      </c>
      <c r="D32" s="1262"/>
      <c r="E32" s="839">
        <v>3.0300000000000001E-2</v>
      </c>
      <c r="F32" s="1263">
        <v>3.1E-2</v>
      </c>
      <c r="G32" s="1264">
        <v>3.0499999999999999E-2</v>
      </c>
      <c r="H32" s="1265">
        <v>3.1800000000000002E-2</v>
      </c>
      <c r="I32" s="1262"/>
      <c r="J32" s="851">
        <v>3.2000000000000001E-2</v>
      </c>
      <c r="K32" s="851">
        <v>3.2199999999999999E-2</v>
      </c>
      <c r="L32" s="658">
        <v>3.2199999999999999E-2</v>
      </c>
      <c r="M32" s="658"/>
    </row>
    <row r="33" spans="1:13" s="74" customFormat="1" ht="12" customHeight="1">
      <c r="A33" s="65"/>
      <c r="B33" s="603"/>
      <c r="C33" s="882"/>
      <c r="D33" s="648"/>
      <c r="E33" s="648"/>
      <c r="F33" s="648"/>
      <c r="G33" s="648"/>
      <c r="H33" s="648"/>
      <c r="I33" s="648"/>
      <c r="J33" s="648"/>
      <c r="K33" s="648"/>
      <c r="L33" s="648"/>
      <c r="M33" s="648"/>
    </row>
    <row r="34" spans="1:13" s="74" customFormat="1" ht="28.8">
      <c r="A34" s="65"/>
      <c r="B34" s="604" t="s">
        <v>36</v>
      </c>
      <c r="C34" s="972" t="s">
        <v>25</v>
      </c>
      <c r="D34" s="971"/>
      <c r="E34" s="972" t="s">
        <v>25</v>
      </c>
      <c r="F34" s="972" t="s">
        <v>25</v>
      </c>
      <c r="G34" s="970" t="s">
        <v>25</v>
      </c>
      <c r="H34" s="970" t="s">
        <v>25</v>
      </c>
      <c r="I34" s="971"/>
      <c r="J34" s="972" t="s">
        <v>25</v>
      </c>
      <c r="K34" s="972" t="s">
        <v>25</v>
      </c>
      <c r="L34" s="972" t="s">
        <v>25</v>
      </c>
      <c r="M34" s="466"/>
    </row>
    <row r="35" spans="1:13" s="74" customFormat="1" ht="12" customHeight="1">
      <c r="A35" s="65"/>
      <c r="B35" s="605" t="s">
        <v>261</v>
      </c>
      <c r="C35" s="883">
        <v>199.77423431999972</v>
      </c>
      <c r="D35" s="884"/>
      <c r="E35" s="885">
        <v>704.87055034999901</v>
      </c>
      <c r="F35" s="885">
        <v>793</v>
      </c>
      <c r="G35" s="885">
        <v>517.87167124000121</v>
      </c>
      <c r="H35" s="883">
        <v>588.03969999999913</v>
      </c>
      <c r="I35" s="884"/>
      <c r="J35" s="886">
        <v>405.36069379000452</v>
      </c>
      <c r="K35" s="886">
        <v>793.79052286999945</v>
      </c>
      <c r="L35" s="885">
        <v>659.22503753999581</v>
      </c>
      <c r="M35" s="437"/>
    </row>
    <row r="36" spans="1:13" s="74" customFormat="1" ht="12" customHeight="1">
      <c r="A36" s="65"/>
      <c r="B36" s="603" t="s">
        <v>262</v>
      </c>
      <c r="C36" s="840">
        <v>178.48519105359975</v>
      </c>
      <c r="D36" s="659"/>
      <c r="E36" s="126">
        <v>481.29205893285609</v>
      </c>
      <c r="F36" s="126">
        <v>550</v>
      </c>
      <c r="G36" s="126">
        <v>357.61307595370135</v>
      </c>
      <c r="H36" s="1266">
        <v>423.73969999999963</v>
      </c>
      <c r="I36" s="659"/>
      <c r="J36" s="659">
        <v>253</v>
      </c>
      <c r="K36" s="659">
        <v>558</v>
      </c>
      <c r="L36" s="126">
        <v>474</v>
      </c>
      <c r="M36" s="126"/>
    </row>
    <row r="37" spans="1:13" s="74" customFormat="1" ht="12" customHeight="1">
      <c r="A37" s="65"/>
      <c r="B37" s="603" t="s">
        <v>297</v>
      </c>
      <c r="C37" s="933">
        <v>6.8000000000000005E-2</v>
      </c>
      <c r="D37" s="935"/>
      <c r="E37" s="934">
        <v>0.187</v>
      </c>
      <c r="F37" s="934">
        <v>0.21199999999999999</v>
      </c>
      <c r="G37" s="934">
        <v>0.13900000000000001</v>
      </c>
      <c r="H37" s="933">
        <v>0.16400000000000001</v>
      </c>
      <c r="I37" s="935"/>
      <c r="J37" s="935">
        <v>0.10100000000000001</v>
      </c>
      <c r="K37" s="935">
        <v>0.22</v>
      </c>
      <c r="L37" s="934">
        <v>0.188</v>
      </c>
      <c r="M37" s="454"/>
    </row>
    <row r="38" spans="1:13" s="74" customFormat="1" ht="12" customHeight="1">
      <c r="A38" s="65"/>
      <c r="B38" s="603" t="s">
        <v>257</v>
      </c>
      <c r="C38" s="936">
        <v>0.6</v>
      </c>
      <c r="D38" s="938"/>
      <c r="E38" s="937">
        <v>0.54</v>
      </c>
      <c r="F38" s="937">
        <v>0.52</v>
      </c>
      <c r="G38" s="937">
        <v>0.57999999999999996</v>
      </c>
      <c r="H38" s="936">
        <v>0.56000000000000005</v>
      </c>
      <c r="I38" s="938"/>
      <c r="J38" s="938">
        <v>0.62</v>
      </c>
      <c r="K38" s="938">
        <v>0.52</v>
      </c>
      <c r="L38" s="937">
        <v>0.53</v>
      </c>
      <c r="M38" s="455"/>
    </row>
    <row r="39" spans="1:13" ht="12" customHeight="1">
      <c r="A39" s="24"/>
      <c r="B39" s="5"/>
      <c r="C39" s="75"/>
      <c r="D39" s="486"/>
      <c r="F39" s="75"/>
      <c r="G39" s="75"/>
      <c r="H39" s="75"/>
      <c r="I39" s="75"/>
      <c r="K39" s="75"/>
      <c r="L39" s="75"/>
      <c r="M39" s="486"/>
    </row>
    <row r="40" spans="1:13" ht="15.6">
      <c r="A40" s="5"/>
      <c r="B40" s="162" t="s">
        <v>78</v>
      </c>
      <c r="C40" s="721" t="s">
        <v>274</v>
      </c>
      <c r="D40" s="163"/>
      <c r="E40" s="722" t="s">
        <v>159</v>
      </c>
      <c r="F40" s="163" t="s">
        <v>152</v>
      </c>
      <c r="G40" s="163" t="s">
        <v>52</v>
      </c>
      <c r="H40" s="163" t="s">
        <v>53</v>
      </c>
      <c r="I40" s="163"/>
      <c r="J40" s="163" t="s">
        <v>54</v>
      </c>
      <c r="K40" s="163" t="s">
        <v>55</v>
      </c>
      <c r="L40" s="163" t="s">
        <v>56</v>
      </c>
      <c r="M40" s="163"/>
    </row>
    <row r="41" spans="1:13" s="74" customFormat="1" ht="17.25" customHeight="1">
      <c r="A41" s="75"/>
      <c r="B41" s="426" t="s">
        <v>301</v>
      </c>
      <c r="C41" s="467" t="s">
        <v>25</v>
      </c>
      <c r="D41" s="466"/>
      <c r="E41" s="465" t="s">
        <v>25</v>
      </c>
      <c r="F41" s="467" t="s">
        <v>25</v>
      </c>
      <c r="G41" s="467" t="s">
        <v>25</v>
      </c>
      <c r="H41" s="467" t="s">
        <v>25</v>
      </c>
      <c r="I41" s="466"/>
      <c r="J41" s="467" t="s">
        <v>25</v>
      </c>
      <c r="K41" s="467" t="s">
        <v>25</v>
      </c>
      <c r="L41" s="467" t="s">
        <v>25</v>
      </c>
      <c r="M41" s="466"/>
    </row>
    <row r="42" spans="1:13" ht="10.199999999999999">
      <c r="A42" s="5"/>
      <c r="B42" s="463" t="s">
        <v>302</v>
      </c>
      <c r="C42" s="593">
        <v>967.99999999999989</v>
      </c>
      <c r="D42" s="52"/>
      <c r="E42" s="841">
        <v>1063.9999999999991</v>
      </c>
      <c r="F42" s="660">
        <v>1034.9999999999984</v>
      </c>
      <c r="G42" s="660">
        <v>946.00000000000057</v>
      </c>
      <c r="H42" s="1267">
        <v>963.99999999999943</v>
      </c>
      <c r="I42" s="52"/>
      <c r="J42" s="1228">
        <v>998.00000000000455</v>
      </c>
      <c r="K42" s="1228">
        <v>1020.9999999999992</v>
      </c>
      <c r="L42" s="1228">
        <v>1014.9999999999964</v>
      </c>
      <c r="M42" s="51"/>
    </row>
    <row r="43" spans="1:13" ht="12" customHeight="1">
      <c r="A43" s="5"/>
      <c r="B43" s="461" t="s">
        <v>303</v>
      </c>
      <c r="C43" s="594">
        <v>436</v>
      </c>
      <c r="D43" s="52"/>
      <c r="E43" s="850">
        <v>533</v>
      </c>
      <c r="F43" s="52">
        <v>472.00000000000006</v>
      </c>
      <c r="G43" s="52">
        <v>496.99999999999977</v>
      </c>
      <c r="H43" s="1234">
        <v>490</v>
      </c>
      <c r="I43" s="52"/>
      <c r="J43" s="51">
        <v>522</v>
      </c>
      <c r="K43" s="51">
        <v>551.00000000000011</v>
      </c>
      <c r="L43" s="51">
        <v>503.99999999999909</v>
      </c>
      <c r="M43" s="51"/>
    </row>
    <row r="44" spans="1:13" ht="12" customHeight="1">
      <c r="A44" s="5"/>
      <c r="B44" s="460" t="s">
        <v>304</v>
      </c>
      <c r="C44" s="1203">
        <v>299.99999999999989</v>
      </c>
      <c r="D44" s="52"/>
      <c r="E44" s="848">
        <v>361.99999999999989</v>
      </c>
      <c r="F44" s="1230">
        <v>338.99999999999989</v>
      </c>
      <c r="G44" s="1230">
        <v>328.00000000000011</v>
      </c>
      <c r="H44" s="1231">
        <v>322.99999999999994</v>
      </c>
      <c r="I44" s="52"/>
      <c r="J44" s="1204">
        <v>343</v>
      </c>
      <c r="K44" s="1204">
        <v>324.00000000000011</v>
      </c>
      <c r="L44" s="1204">
        <v>316.99999999999994</v>
      </c>
      <c r="M44" s="51"/>
    </row>
    <row r="45" spans="1:13" ht="12" customHeight="1">
      <c r="A45" s="5"/>
      <c r="B45" s="442" t="s">
        <v>278</v>
      </c>
      <c r="C45" s="1205">
        <v>1703.9999999999998</v>
      </c>
      <c r="D45" s="175"/>
      <c r="E45" s="847">
        <v>1958.9999999999995</v>
      </c>
      <c r="F45" s="643">
        <v>1845.9999999999982</v>
      </c>
      <c r="G45" s="643">
        <v>1771.0000000000007</v>
      </c>
      <c r="H45" s="1229">
        <v>1776.9999999999998</v>
      </c>
      <c r="I45" s="175"/>
      <c r="J45" s="1206">
        <v>1863.0000000000048</v>
      </c>
      <c r="K45" s="1206">
        <v>1895.9999999999991</v>
      </c>
      <c r="L45" s="1206">
        <v>1835.9999999999957</v>
      </c>
      <c r="M45" s="644"/>
    </row>
    <row r="46" spans="1:13" ht="12" customHeight="1">
      <c r="A46" s="5"/>
      <c r="B46" s="461"/>
      <c r="C46" s="974"/>
      <c r="D46" s="52"/>
      <c r="E46" s="882"/>
      <c r="F46" s="52"/>
      <c r="G46" s="52"/>
      <c r="H46" s="52"/>
      <c r="I46" s="52"/>
      <c r="J46" s="51"/>
      <c r="K46" s="51"/>
      <c r="L46" s="51"/>
      <c r="M46" s="51"/>
    </row>
    <row r="47" spans="1:13" ht="11.4">
      <c r="A47" s="5"/>
      <c r="B47" s="512" t="s">
        <v>305</v>
      </c>
      <c r="C47" s="973"/>
      <c r="D47" s="52"/>
      <c r="E47" s="852"/>
      <c r="F47" s="1230"/>
      <c r="G47" s="1230"/>
      <c r="H47" s="1230"/>
      <c r="I47" s="52"/>
      <c r="J47" s="1204"/>
      <c r="K47" s="1204"/>
      <c r="L47" s="1204"/>
      <c r="M47" s="51"/>
    </row>
    <row r="48" spans="1:13" ht="12" customHeight="1">
      <c r="B48" s="463" t="s">
        <v>302</v>
      </c>
      <c r="C48" s="593">
        <v>-133.99999999999997</v>
      </c>
      <c r="D48" s="52"/>
      <c r="E48" s="841">
        <v>-71.000000000000014</v>
      </c>
      <c r="F48" s="660">
        <v>-35.999999999999972</v>
      </c>
      <c r="G48" s="660">
        <v>-35.999999999999972</v>
      </c>
      <c r="H48" s="1267">
        <v>-52.000000000000036</v>
      </c>
      <c r="I48" s="52"/>
      <c r="J48" s="1228">
        <v>-43.999999999999972</v>
      </c>
      <c r="K48" s="1228">
        <v>-8.0000000000000036</v>
      </c>
      <c r="L48" s="1228">
        <v>-49.00000000000005</v>
      </c>
      <c r="M48" s="51"/>
    </row>
    <row r="49" spans="1:13" ht="10.199999999999999">
      <c r="B49" s="461" t="s">
        <v>303</v>
      </c>
      <c r="C49" s="594">
        <v>-300.99999999999994</v>
      </c>
      <c r="D49" s="52"/>
      <c r="E49" s="850">
        <v>-108.00000000000001</v>
      </c>
      <c r="F49" s="52">
        <v>-49.000000000000036</v>
      </c>
      <c r="G49" s="52">
        <v>-175</v>
      </c>
      <c r="H49" s="1234">
        <v>-140.00000000000003</v>
      </c>
      <c r="I49" s="52"/>
      <c r="J49" s="51">
        <v>-249.99999999999997</v>
      </c>
      <c r="K49" s="51">
        <v>-88</v>
      </c>
      <c r="L49" s="51">
        <v>-138.99999999999997</v>
      </c>
      <c r="M49" s="51"/>
    </row>
    <row r="50" spans="1:13" ht="12" customHeight="1">
      <c r="B50" s="460" t="s">
        <v>304</v>
      </c>
      <c r="C50" s="1203">
        <v>-45.999999999999993</v>
      </c>
      <c r="D50" s="52"/>
      <c r="E50" s="848">
        <v>-11</v>
      </c>
      <c r="F50" s="1230">
        <v>-15.999999999999995</v>
      </c>
      <c r="G50" s="1230">
        <v>-19.000000000000007</v>
      </c>
      <c r="H50" s="1231">
        <v>0.999999999999999</v>
      </c>
      <c r="I50" s="52"/>
      <c r="J50" s="1204">
        <v>-2.0000000000000009</v>
      </c>
      <c r="K50" s="1204">
        <v>-18.999999999999996</v>
      </c>
      <c r="L50" s="1204">
        <v>-26.000000000000004</v>
      </c>
      <c r="M50" s="51"/>
    </row>
    <row r="51" spans="1:13" ht="11.7" customHeight="1">
      <c r="B51" s="513" t="s">
        <v>306</v>
      </c>
      <c r="C51" s="1205">
        <v>-480.99999999999994</v>
      </c>
      <c r="D51" s="175"/>
      <c r="E51" s="847">
        <v>-190</v>
      </c>
      <c r="F51" s="643">
        <v>-100.99999999999999</v>
      </c>
      <c r="G51" s="643">
        <v>-229.99999999999997</v>
      </c>
      <c r="H51" s="1229">
        <v>-191.00000000000006</v>
      </c>
      <c r="I51" s="175"/>
      <c r="J51" s="1206">
        <v>-295.99999999999994</v>
      </c>
      <c r="K51" s="1206">
        <v>-115</v>
      </c>
      <c r="L51" s="1206">
        <v>-214.00000000000003</v>
      </c>
      <c r="M51" s="644"/>
    </row>
    <row r="52" spans="1:13" ht="12" customHeight="1">
      <c r="B52" s="461"/>
      <c r="C52" s="882"/>
      <c r="D52" s="1238"/>
      <c r="E52" s="882"/>
      <c r="F52" s="1238"/>
      <c r="G52" s="1238"/>
      <c r="H52" s="1238"/>
      <c r="I52" s="1238"/>
      <c r="J52" s="648"/>
      <c r="K52" s="648"/>
      <c r="L52" s="648"/>
      <c r="M52" s="648"/>
    </row>
    <row r="53" spans="1:13" ht="22.8">
      <c r="B53" s="512" t="s">
        <v>307</v>
      </c>
      <c r="C53" s="1241" t="s">
        <v>263</v>
      </c>
      <c r="D53" s="661"/>
      <c r="E53" s="853" t="s">
        <v>263</v>
      </c>
      <c r="F53" s="1241" t="s">
        <v>263</v>
      </c>
      <c r="G53" s="1241" t="s">
        <v>263</v>
      </c>
      <c r="H53" s="1241" t="s">
        <v>263</v>
      </c>
      <c r="I53" s="661"/>
      <c r="J53" s="619" t="s">
        <v>263</v>
      </c>
      <c r="K53" s="619" t="s">
        <v>263</v>
      </c>
      <c r="L53" s="619" t="s">
        <v>263</v>
      </c>
      <c r="M53" s="156"/>
    </row>
    <row r="54" spans="1:13" ht="10.199999999999999">
      <c r="B54" s="463" t="s">
        <v>302</v>
      </c>
      <c r="C54" s="606">
        <v>153400</v>
      </c>
      <c r="D54" s="56"/>
      <c r="E54" s="1242">
        <v>151900</v>
      </c>
      <c r="F54" s="1242">
        <v>150100</v>
      </c>
      <c r="G54" s="1242">
        <v>147300</v>
      </c>
      <c r="H54" s="1243">
        <v>145900</v>
      </c>
      <c r="I54" s="56"/>
      <c r="J54" s="620">
        <v>146000</v>
      </c>
      <c r="K54" s="620">
        <v>145400</v>
      </c>
      <c r="L54" s="620">
        <v>143600</v>
      </c>
      <c r="M54" s="601"/>
    </row>
    <row r="55" spans="1:13" ht="12.75" customHeight="1">
      <c r="B55" s="461" t="s">
        <v>303</v>
      </c>
      <c r="C55" s="608">
        <v>13600</v>
      </c>
      <c r="D55" s="56"/>
      <c r="E55" s="56">
        <v>14700</v>
      </c>
      <c r="F55" s="56">
        <v>14900</v>
      </c>
      <c r="G55" s="56">
        <v>15100</v>
      </c>
      <c r="H55" s="1246">
        <v>15000</v>
      </c>
      <c r="I55" s="56"/>
      <c r="J55" s="601">
        <v>15300</v>
      </c>
      <c r="K55" s="601">
        <v>15300</v>
      </c>
      <c r="L55" s="601">
        <v>15200</v>
      </c>
      <c r="M55" s="601"/>
    </row>
    <row r="56" spans="1:13" ht="12" customHeight="1">
      <c r="B56" s="460" t="s">
        <v>304</v>
      </c>
      <c r="C56" s="1268">
        <v>28700</v>
      </c>
      <c r="D56" s="56"/>
      <c r="E56" s="1269">
        <v>27100</v>
      </c>
      <c r="F56" s="1269">
        <v>28200</v>
      </c>
      <c r="G56" s="1269">
        <v>26700</v>
      </c>
      <c r="H56" s="1270">
        <v>26600</v>
      </c>
      <c r="I56" s="56"/>
      <c r="J56" s="1249">
        <v>26300</v>
      </c>
      <c r="K56" s="1249">
        <v>26000</v>
      </c>
      <c r="L56" s="1249">
        <v>26500</v>
      </c>
      <c r="M56" s="601"/>
    </row>
    <row r="57" spans="1:13" ht="22.8">
      <c r="B57" s="513" t="s">
        <v>308</v>
      </c>
      <c r="C57" s="1271">
        <v>195700</v>
      </c>
      <c r="D57" s="1272"/>
      <c r="E57" s="1273">
        <v>193700</v>
      </c>
      <c r="F57" s="1273">
        <v>193200</v>
      </c>
      <c r="G57" s="1273">
        <v>189100</v>
      </c>
      <c r="H57" s="1271">
        <v>187500</v>
      </c>
      <c r="I57" s="1272"/>
      <c r="J57" s="1274">
        <v>187600</v>
      </c>
      <c r="K57" s="1274">
        <v>186700</v>
      </c>
      <c r="L57" s="1274">
        <v>185300</v>
      </c>
      <c r="M57" s="730"/>
    </row>
    <row r="58" spans="1:13" ht="12" customHeight="1">
      <c r="B58" s="461"/>
      <c r="C58" s="974"/>
      <c r="D58" s="842"/>
      <c r="E58" s="882"/>
      <c r="F58" s="842"/>
      <c r="G58" s="842"/>
      <c r="H58" s="842"/>
      <c r="I58" s="842"/>
      <c r="J58" s="57"/>
      <c r="K58" s="57"/>
      <c r="L58" s="57"/>
      <c r="M58" s="57"/>
    </row>
    <row r="59" spans="1:13" ht="11.4">
      <c r="B59" s="427" t="s">
        <v>309</v>
      </c>
      <c r="C59" s="973"/>
      <c r="D59" s="842"/>
      <c r="E59" s="852"/>
      <c r="F59" s="843"/>
      <c r="G59" s="843"/>
      <c r="H59" s="843"/>
      <c r="I59" s="842"/>
      <c r="J59" s="1275"/>
      <c r="K59" s="1275"/>
      <c r="L59" s="1275"/>
      <c r="M59" s="57"/>
    </row>
    <row r="60" spans="1:13" ht="12" customHeight="1">
      <c r="B60" s="463" t="s">
        <v>302</v>
      </c>
      <c r="C60" s="606">
        <v>161373.91482760001</v>
      </c>
      <c r="D60" s="56"/>
      <c r="E60" s="854">
        <v>159197.24836102998</v>
      </c>
      <c r="F60" s="1242">
        <v>157900</v>
      </c>
      <c r="G60" s="1242">
        <v>156280.03075036002</v>
      </c>
      <c r="H60" s="1243">
        <v>154068.32852000999</v>
      </c>
      <c r="I60" s="56"/>
      <c r="J60" s="620">
        <v>154002.98700114002</v>
      </c>
      <c r="K60" s="620">
        <v>153419.23670242997</v>
      </c>
      <c r="L60" s="620">
        <v>152860.97197370999</v>
      </c>
      <c r="M60" s="601"/>
    </row>
    <row r="61" spans="1:13" ht="12" customHeight="1">
      <c r="B61" s="461" t="s">
        <v>303</v>
      </c>
      <c r="C61" s="608">
        <v>0</v>
      </c>
      <c r="D61" s="56"/>
      <c r="E61" s="855">
        <v>0</v>
      </c>
      <c r="F61" s="56">
        <v>0</v>
      </c>
      <c r="G61" s="56">
        <v>0</v>
      </c>
      <c r="H61" s="1246" t="s">
        <v>397</v>
      </c>
      <c r="I61" s="56"/>
      <c r="J61" s="662">
        <v>0</v>
      </c>
      <c r="K61" s="662">
        <v>0</v>
      </c>
      <c r="L61" s="662">
        <v>0</v>
      </c>
      <c r="M61" s="662"/>
    </row>
    <row r="62" spans="1:13" ht="12" customHeight="1">
      <c r="B62" s="460" t="s">
        <v>304</v>
      </c>
      <c r="C62" s="1268">
        <v>46079.939217549996</v>
      </c>
      <c r="D62" s="56"/>
      <c r="E62" s="844">
        <v>46344.898027809999</v>
      </c>
      <c r="F62" s="1269">
        <v>45443.398645459994</v>
      </c>
      <c r="G62" s="1269">
        <v>44602.103071269994</v>
      </c>
      <c r="H62" s="1270">
        <v>43177.067635879997</v>
      </c>
      <c r="I62" s="56"/>
      <c r="J62" s="1249">
        <v>43337.527923099995</v>
      </c>
      <c r="K62" s="1249">
        <v>42389.850120690004</v>
      </c>
      <c r="L62" s="1249">
        <v>41400.335442309995</v>
      </c>
      <c r="M62" s="601"/>
    </row>
    <row r="63" spans="1:13" ht="12" customHeight="1">
      <c r="B63" s="513" t="s">
        <v>310</v>
      </c>
      <c r="C63" s="1276">
        <v>207489.79166153999</v>
      </c>
      <c r="D63" s="1272"/>
      <c r="E63" s="845">
        <v>205477.23682473</v>
      </c>
      <c r="F63" s="1273">
        <v>203262.54680023997</v>
      </c>
      <c r="G63" s="1273">
        <v>200921.81711737</v>
      </c>
      <c r="H63" s="1271">
        <v>197284.40784581</v>
      </c>
      <c r="I63" s="1272"/>
      <c r="J63" s="1274">
        <v>197279.45796418999</v>
      </c>
      <c r="K63" s="1274">
        <v>195751.69834442998</v>
      </c>
      <c r="L63" s="1274">
        <v>194305.77544900999</v>
      </c>
      <c r="M63" s="730"/>
    </row>
    <row r="64" spans="1:13" ht="12" customHeight="1">
      <c r="A64" s="5"/>
      <c r="B64" s="5"/>
      <c r="C64" s="75"/>
      <c r="D64" s="486"/>
      <c r="E64" s="22"/>
      <c r="F64" s="22"/>
      <c r="G64" s="22"/>
      <c r="H64" s="5"/>
      <c r="I64" s="75"/>
      <c r="J64" s="22"/>
      <c r="K64" s="5"/>
      <c r="L64" s="5"/>
      <c r="M64" s="486"/>
    </row>
    <row r="65" spans="1:13" ht="12" customHeight="1">
      <c r="A65" s="5"/>
      <c r="B65" s="5"/>
      <c r="C65" s="75"/>
      <c r="D65" s="486"/>
      <c r="E65" s="22"/>
      <c r="F65" s="22"/>
      <c r="G65" s="22"/>
      <c r="H65" s="5"/>
      <c r="I65" s="75"/>
      <c r="J65" s="22"/>
      <c r="K65" s="5"/>
      <c r="L65" s="5"/>
      <c r="M65" s="486"/>
    </row>
    <row r="66" spans="1:13" s="237" customFormat="1" ht="12" customHeight="1">
      <c r="A66" s="236"/>
      <c r="B66" s="236"/>
      <c r="C66" s="236"/>
      <c r="D66" s="486"/>
      <c r="E66" s="22"/>
      <c r="F66" s="22"/>
      <c r="G66" s="22"/>
      <c r="H66" s="236"/>
      <c r="I66" s="236"/>
      <c r="J66" s="22"/>
      <c r="K66" s="236"/>
      <c r="L66" s="236"/>
      <c r="M66" s="486"/>
    </row>
    <row r="67" spans="1:13" s="237" customFormat="1" ht="12" hidden="1" customHeight="1" outlineLevel="1">
      <c r="A67" s="236"/>
      <c r="B67" s="236"/>
      <c r="C67" s="236"/>
      <c r="D67" s="486"/>
      <c r="E67" s="22"/>
      <c r="F67" s="22"/>
      <c r="G67" s="22"/>
      <c r="H67" s="236"/>
      <c r="I67" s="236"/>
      <c r="J67" s="22"/>
      <c r="K67" s="236"/>
      <c r="L67" s="236"/>
      <c r="M67" s="486"/>
    </row>
    <row r="68" spans="1:13" ht="12" hidden="1" customHeight="1" outlineLevel="1">
      <c r="A68" s="5"/>
      <c r="B68" s="5"/>
      <c r="C68" s="75"/>
      <c r="D68" s="486"/>
      <c r="E68" s="22"/>
      <c r="F68" s="22"/>
      <c r="G68" s="22"/>
      <c r="H68" s="5"/>
      <c r="I68" s="75"/>
      <c r="J68" s="22"/>
      <c r="K68" s="5"/>
      <c r="L68" s="5"/>
      <c r="M68" s="486"/>
    </row>
    <row r="69" spans="1:13" ht="12" hidden="1" customHeight="1" outlineLevel="1">
      <c r="A69" s="5"/>
      <c r="B69" s="5"/>
      <c r="C69" s="75"/>
      <c r="D69" s="486"/>
      <c r="E69" s="22"/>
      <c r="F69" s="22"/>
      <c r="G69" s="22"/>
      <c r="H69" s="5"/>
      <c r="I69" s="75"/>
      <c r="J69" s="22"/>
      <c r="K69" s="5"/>
      <c r="L69" s="5"/>
      <c r="M69" s="486"/>
    </row>
    <row r="70" spans="1:13" ht="12" hidden="1" customHeight="1" outlineLevel="1">
      <c r="A70" s="5"/>
      <c r="B70" s="5"/>
      <c r="C70" s="75"/>
      <c r="D70" s="486"/>
      <c r="F70" s="75"/>
      <c r="G70" s="5"/>
      <c r="H70" s="5"/>
      <c r="I70" s="75"/>
      <c r="K70" s="5"/>
      <c r="L70" s="5"/>
      <c r="M70" s="486"/>
    </row>
    <row r="71" spans="1:13" ht="12" hidden="1" customHeight="1" outlineLevel="1">
      <c r="A71" s="5"/>
      <c r="B71" s="5"/>
      <c r="C71" s="75"/>
      <c r="D71" s="486"/>
      <c r="F71" s="75"/>
      <c r="G71" s="5"/>
      <c r="H71" s="5"/>
      <c r="I71" s="75"/>
      <c r="K71" s="5"/>
      <c r="L71" s="5"/>
      <c r="M71" s="486"/>
    </row>
    <row r="72" spans="1:13" ht="12" hidden="1" customHeight="1" outlineLevel="1">
      <c r="A72" s="5"/>
      <c r="B72" s="5"/>
      <c r="C72" s="75"/>
      <c r="D72" s="486"/>
      <c r="F72" s="75"/>
      <c r="G72" s="5"/>
      <c r="H72" s="5"/>
      <c r="I72" s="75"/>
      <c r="K72" s="5"/>
      <c r="L72" s="5"/>
      <c r="M72" s="486"/>
    </row>
    <row r="73" spans="1:13" ht="12" hidden="1" customHeight="1" outlineLevel="1">
      <c r="A73" s="5"/>
      <c r="B73" s="5"/>
      <c r="C73" s="75"/>
      <c r="D73" s="486"/>
      <c r="F73" s="75"/>
      <c r="G73" s="5"/>
      <c r="H73" s="5"/>
      <c r="I73" s="75"/>
      <c r="K73" s="5"/>
      <c r="L73" s="5"/>
      <c r="M73" s="486"/>
    </row>
    <row r="74" spans="1:13" ht="12" hidden="1" customHeight="1" outlineLevel="1">
      <c r="A74" s="5"/>
      <c r="B74" s="5"/>
      <c r="C74" s="75"/>
      <c r="D74" s="486"/>
      <c r="F74" s="75"/>
      <c r="G74" s="5"/>
      <c r="H74" s="5"/>
      <c r="I74" s="75"/>
      <c r="K74" s="75"/>
      <c r="L74" s="5"/>
      <c r="M74" s="486"/>
    </row>
    <row r="75" spans="1:13" ht="12" customHeight="1" collapsed="1">
      <c r="A75" s="5"/>
      <c r="B75" s="5"/>
      <c r="C75" s="75"/>
      <c r="D75" s="486"/>
      <c r="F75" s="75"/>
      <c r="G75" s="5"/>
      <c r="H75" s="5"/>
      <c r="I75" s="75"/>
      <c r="K75" s="5"/>
      <c r="L75" s="5"/>
      <c r="M75" s="486"/>
    </row>
    <row r="76" spans="1:13" ht="12" customHeight="1">
      <c r="A76" s="5"/>
      <c r="B76" s="5"/>
      <c r="C76" s="75"/>
      <c r="D76" s="486"/>
      <c r="F76" s="75"/>
      <c r="G76" s="5"/>
      <c r="H76" s="5"/>
      <c r="I76" s="75"/>
      <c r="K76" s="5"/>
      <c r="L76" s="5"/>
      <c r="M76" s="486"/>
    </row>
  </sheetData>
  <conditionalFormatting sqref="F64:G69">
    <cfRule type="cellIs" dxfId="128" priority="152" operator="notEqual">
      <formula>0</formula>
    </cfRule>
  </conditionalFormatting>
  <conditionalFormatting sqref="E64:E69">
    <cfRule type="cellIs" dxfId="127" priority="45" operator="notEqual">
      <formula>0</formula>
    </cfRule>
  </conditionalFormatting>
  <conditionalFormatting sqref="J64:J69">
    <cfRule type="cellIs" dxfId="126" priority="44" operator="notEqual">
      <formula>0</formula>
    </cfRule>
  </conditionalFormatting>
  <pageMargins left="0.75" right="0.75" top="1" bottom="1" header="0.5" footer="0.5"/>
  <pageSetup paperSize="9" scale="89" fitToWidth="2" fitToHeight="2" orientation="portrait" horizontalDpi="300" verticalDpi="300" r:id="rId1"/>
  <rowBreaks count="1" manualBreakCount="1">
    <brk id="39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87"/>
  <sheetViews>
    <sheetView showGridLines="0" view="pageBreakPreview" topLeftCell="A25" zoomScale="70" zoomScaleNormal="100" zoomScaleSheetLayoutView="70" workbookViewId="0">
      <selection activeCell="C47" sqref="C47"/>
    </sheetView>
  </sheetViews>
  <sheetFormatPr defaultColWidth="9" defaultRowHeight="12" customHeight="1" outlineLevelRow="1"/>
  <cols>
    <col min="1" max="1" width="10.21875" style="491" customWidth="1"/>
    <col min="2" max="2" width="35.6640625" style="15" bestFit="1" customWidth="1"/>
    <col min="3" max="3" width="7.6640625" style="74" customWidth="1"/>
    <col min="4" max="4" width="2.21875" style="491" customWidth="1"/>
    <col min="5" max="5" width="7.6640625" style="75" customWidth="1"/>
    <col min="6" max="6" width="7.6640625" style="74" customWidth="1"/>
    <col min="7" max="8" width="7.6640625" style="15" customWidth="1"/>
    <col min="9" max="9" width="2.21875" style="74" customWidth="1"/>
    <col min="10" max="10" width="7.6640625" style="75" customWidth="1"/>
    <col min="11" max="11" width="8.77734375" style="74" customWidth="1"/>
    <col min="12" max="12" width="7.77734375" style="15" customWidth="1"/>
    <col min="13" max="13" width="7.77734375" style="74" customWidth="1"/>
    <col min="14" max="229" width="8" style="15" customWidth="1"/>
    <col min="230" max="16384" width="9" style="15"/>
  </cols>
  <sheetData>
    <row r="1" spans="1:13" s="16" customFormat="1" ht="12" customHeight="1">
      <c r="A1" s="43"/>
      <c r="B1" s="15"/>
      <c r="C1" s="74"/>
      <c r="D1" s="491"/>
      <c r="E1" s="75"/>
      <c r="F1" s="74"/>
      <c r="G1" s="15"/>
      <c r="H1" s="15"/>
      <c r="I1" s="74"/>
      <c r="J1" s="75"/>
      <c r="K1" s="74"/>
      <c r="L1" s="15"/>
      <c r="M1" s="74"/>
    </row>
    <row r="2" spans="1:13" s="16" customFormat="1" ht="17.25" customHeight="1">
      <c r="A2" s="43"/>
      <c r="B2" s="162" t="s">
        <v>27</v>
      </c>
      <c r="C2" s="162"/>
      <c r="D2" s="162"/>
      <c r="E2" s="162"/>
      <c r="F2" s="162"/>
      <c r="G2" s="511"/>
      <c r="H2" s="511"/>
      <c r="I2" s="162"/>
      <c r="J2" s="511"/>
      <c r="K2" s="511"/>
      <c r="L2" s="511"/>
      <c r="M2" s="14"/>
    </row>
    <row r="3" spans="1:13" s="16" customFormat="1" ht="12" customHeight="1">
      <c r="A3" s="43"/>
      <c r="B3" s="26"/>
      <c r="C3" s="164" t="s">
        <v>274</v>
      </c>
      <c r="D3" s="163"/>
      <c r="E3" s="164" t="s">
        <v>159</v>
      </c>
      <c r="F3" s="164" t="s">
        <v>152</v>
      </c>
      <c r="G3" s="164" t="s">
        <v>52</v>
      </c>
      <c r="H3" s="164" t="s">
        <v>53</v>
      </c>
      <c r="I3" s="163"/>
      <c r="J3" s="164" t="s">
        <v>54</v>
      </c>
      <c r="K3" s="164" t="s">
        <v>55</v>
      </c>
      <c r="L3" s="164" t="s">
        <v>56</v>
      </c>
      <c r="M3" s="54"/>
    </row>
    <row r="4" spans="1:13" s="16" customFormat="1" ht="13.5" customHeight="1">
      <c r="A4" s="43"/>
      <c r="B4" s="468" t="s">
        <v>275</v>
      </c>
      <c r="C4" s="467" t="s">
        <v>25</v>
      </c>
      <c r="D4" s="466"/>
      <c r="E4" s="467" t="s">
        <v>25</v>
      </c>
      <c r="F4" s="467" t="s">
        <v>25</v>
      </c>
      <c r="G4" s="467" t="s">
        <v>25</v>
      </c>
      <c r="H4" s="467" t="s">
        <v>25</v>
      </c>
      <c r="I4" s="466"/>
      <c r="J4" s="467" t="s">
        <v>25</v>
      </c>
      <c r="K4" s="467" t="s">
        <v>25</v>
      </c>
      <c r="L4" s="467" t="s">
        <v>25</v>
      </c>
      <c r="M4" s="68"/>
    </row>
    <row r="5" spans="1:13" s="43" customFormat="1" ht="13.5" customHeight="1">
      <c r="B5" s="463" t="s">
        <v>276</v>
      </c>
      <c r="C5" s="1277">
        <v>997.99999999999773</v>
      </c>
      <c r="D5" s="856"/>
      <c r="E5" s="1278">
        <v>964.99999999999807</v>
      </c>
      <c r="F5" s="1279">
        <v>1058.999999999997</v>
      </c>
      <c r="G5" s="1279">
        <v>1016.9999999999992</v>
      </c>
      <c r="H5" s="857">
        <v>899.99999999999932</v>
      </c>
      <c r="I5" s="856"/>
      <c r="J5" s="858">
        <v>984.00000000000125</v>
      </c>
      <c r="K5" s="858">
        <v>964.99999999999704</v>
      </c>
      <c r="L5" s="859">
        <v>852.99999999999898</v>
      </c>
      <c r="M5" s="168"/>
    </row>
    <row r="6" spans="1:13" s="43" customFormat="1" ht="13.5" customHeight="1">
      <c r="B6" s="461" t="s">
        <v>311</v>
      </c>
      <c r="C6" s="1280">
        <v>2359.9999999999995</v>
      </c>
      <c r="D6" s="856"/>
      <c r="E6" s="1281">
        <v>928.99999999999977</v>
      </c>
      <c r="F6" s="1282">
        <v>1109.9999999999991</v>
      </c>
      <c r="G6" s="1282">
        <v>1016.0000000000002</v>
      </c>
      <c r="H6" s="860">
        <v>1144</v>
      </c>
      <c r="I6" s="856"/>
      <c r="J6" s="846">
        <v>836.99999999999966</v>
      </c>
      <c r="K6" s="846">
        <v>1103.0000000000005</v>
      </c>
      <c r="L6" s="861">
        <v>1093.9999999999998</v>
      </c>
      <c r="M6" s="168"/>
    </row>
    <row r="7" spans="1:13" s="43" customFormat="1" ht="13.5" customHeight="1">
      <c r="B7" s="430" t="s">
        <v>277</v>
      </c>
      <c r="C7" s="862">
        <v>1286</v>
      </c>
      <c r="D7" s="878"/>
      <c r="E7" s="863">
        <v>1558</v>
      </c>
      <c r="F7" s="864">
        <v>1581</v>
      </c>
      <c r="G7" s="864">
        <v>1870</v>
      </c>
      <c r="H7" s="865">
        <v>1526</v>
      </c>
      <c r="I7" s="878"/>
      <c r="J7" s="866">
        <v>1400</v>
      </c>
      <c r="K7" s="866">
        <v>1222</v>
      </c>
      <c r="L7" s="864">
        <v>1760</v>
      </c>
      <c r="M7" s="69"/>
    </row>
    <row r="8" spans="1:13" s="16" customFormat="1" ht="12" customHeight="1">
      <c r="A8" s="43"/>
      <c r="B8" s="663" t="s">
        <v>278</v>
      </c>
      <c r="C8" s="1283">
        <v>4643.9999999999982</v>
      </c>
      <c r="D8" s="175"/>
      <c r="E8" s="867">
        <v>3451.9999999999977</v>
      </c>
      <c r="F8" s="1284">
        <v>3749.9999999999968</v>
      </c>
      <c r="G8" s="1284">
        <v>3903.0000000000005</v>
      </c>
      <c r="H8" s="1285">
        <v>3570</v>
      </c>
      <c r="I8" s="175"/>
      <c r="J8" s="1286">
        <v>3221.0000000000027</v>
      </c>
      <c r="K8" s="1286">
        <v>3289.9999999999977</v>
      </c>
      <c r="L8" s="1284">
        <v>3706.9999999999991</v>
      </c>
      <c r="M8" s="175"/>
    </row>
    <row r="9" spans="1:13" s="16" customFormat="1" ht="12" customHeight="1">
      <c r="A9" s="19"/>
      <c r="B9" s="664" t="s">
        <v>243</v>
      </c>
      <c r="C9" s="1287">
        <v>-1609</v>
      </c>
      <c r="D9" s="52"/>
      <c r="E9" s="848">
        <v>-329.00000000000006</v>
      </c>
      <c r="F9" s="1230">
        <v>-352</v>
      </c>
      <c r="G9" s="1230">
        <v>-247</v>
      </c>
      <c r="H9" s="1231">
        <v>-245.00000000000003</v>
      </c>
      <c r="I9" s="52"/>
      <c r="J9" s="1204">
        <v>-354.00000000000006</v>
      </c>
      <c r="K9" s="1204">
        <v>-143</v>
      </c>
      <c r="L9" s="1230">
        <v>-68.000000000000028</v>
      </c>
      <c r="M9" s="52"/>
    </row>
    <row r="10" spans="1:13" s="16" customFormat="1" ht="12" customHeight="1">
      <c r="A10" s="19"/>
      <c r="B10" s="642" t="s">
        <v>289</v>
      </c>
      <c r="C10" s="1288">
        <v>3034.9999999999982</v>
      </c>
      <c r="D10" s="175"/>
      <c r="E10" s="847">
        <v>3122.9999999999986</v>
      </c>
      <c r="F10" s="643">
        <v>3397.9999999999968</v>
      </c>
      <c r="G10" s="643">
        <v>3656.0000000000005</v>
      </c>
      <c r="H10" s="1229">
        <v>3324.9999999999986</v>
      </c>
      <c r="I10" s="175"/>
      <c r="J10" s="1206">
        <v>2867.0000000000023</v>
      </c>
      <c r="K10" s="1206">
        <v>3146.9999999999964</v>
      </c>
      <c r="L10" s="643">
        <v>3638.9999999999982</v>
      </c>
      <c r="M10" s="175"/>
    </row>
    <row r="11" spans="1:13" s="16" customFormat="1" ht="10.199999999999999">
      <c r="A11" s="19"/>
      <c r="B11" s="603" t="s">
        <v>279</v>
      </c>
      <c r="C11" s="1289">
        <v>-2219</v>
      </c>
      <c r="D11" s="52"/>
      <c r="E11" s="849">
        <v>-2240</v>
      </c>
      <c r="F11" s="55">
        <v>-2282</v>
      </c>
      <c r="G11" s="55">
        <v>-2435</v>
      </c>
      <c r="H11" s="1233">
        <v>-2206</v>
      </c>
      <c r="I11" s="52"/>
      <c r="J11" s="646">
        <v>-2441</v>
      </c>
      <c r="K11" s="646">
        <v>-2277</v>
      </c>
      <c r="L11" s="55">
        <v>-2306</v>
      </c>
      <c r="M11" s="55"/>
    </row>
    <row r="12" spans="1:13" s="16" customFormat="1" ht="12" customHeight="1">
      <c r="A12" s="19"/>
      <c r="B12" s="645" t="s">
        <v>290</v>
      </c>
      <c r="C12" s="1287">
        <v>0</v>
      </c>
      <c r="D12" s="52"/>
      <c r="E12" s="848">
        <v>-174.39999999999995</v>
      </c>
      <c r="F12" s="1230">
        <v>0</v>
      </c>
      <c r="G12" s="1230">
        <v>0</v>
      </c>
      <c r="H12" s="1231">
        <v>0</v>
      </c>
      <c r="I12" s="52"/>
      <c r="J12" s="1204">
        <v>-210.29999997999997</v>
      </c>
      <c r="K12" s="1204">
        <v>0</v>
      </c>
      <c r="L12" s="1230">
        <v>0</v>
      </c>
      <c r="M12" s="55"/>
    </row>
    <row r="13" spans="1:13" s="43" customFormat="1" ht="12" customHeight="1">
      <c r="A13" s="19"/>
      <c r="B13" s="642" t="s">
        <v>281</v>
      </c>
      <c r="C13" s="1288">
        <v>-2219</v>
      </c>
      <c r="D13" s="175"/>
      <c r="E13" s="847">
        <v>-2414.4</v>
      </c>
      <c r="F13" s="643">
        <v>-2282</v>
      </c>
      <c r="G13" s="643">
        <v>-2435</v>
      </c>
      <c r="H13" s="1229">
        <v>-2206</v>
      </c>
      <c r="I13" s="175"/>
      <c r="J13" s="1206">
        <v>-2651.2999999799999</v>
      </c>
      <c r="K13" s="1206">
        <v>-2277</v>
      </c>
      <c r="L13" s="643">
        <v>-2306</v>
      </c>
      <c r="M13" s="55"/>
    </row>
    <row r="14" spans="1:13" s="16" customFormat="1" ht="12" customHeight="1">
      <c r="A14" s="19"/>
      <c r="B14" s="665" t="s">
        <v>246</v>
      </c>
      <c r="C14" s="1290">
        <v>0</v>
      </c>
      <c r="D14" s="52"/>
      <c r="E14" s="868">
        <v>-86.480076068362692</v>
      </c>
      <c r="F14" s="1291">
        <v>0</v>
      </c>
      <c r="G14" s="1291">
        <v>-11.39401378</v>
      </c>
      <c r="H14" s="1292">
        <v>-19.153093810000001</v>
      </c>
      <c r="I14" s="52"/>
      <c r="J14" s="1293">
        <v>-32.751779531307932</v>
      </c>
      <c r="K14" s="1293">
        <v>-32.10699958</v>
      </c>
      <c r="L14" s="1291">
        <v>-46.558188129830448</v>
      </c>
      <c r="M14" s="52"/>
    </row>
    <row r="15" spans="1:13" s="16" customFormat="1" ht="12" customHeight="1">
      <c r="A15" s="19"/>
      <c r="B15" s="663" t="s">
        <v>247</v>
      </c>
      <c r="C15" s="1283">
        <v>-2219</v>
      </c>
      <c r="D15" s="175"/>
      <c r="E15" s="867">
        <v>-2500.0000000000005</v>
      </c>
      <c r="F15" s="1284">
        <v>-2281.9999999999995</v>
      </c>
      <c r="G15" s="1284">
        <v>-2445.9999999999991</v>
      </c>
      <c r="H15" s="1285">
        <v>-2224.9999999999995</v>
      </c>
      <c r="I15" s="175"/>
      <c r="J15" s="1286">
        <v>-2683.9999999999991</v>
      </c>
      <c r="K15" s="1286">
        <v>-2309.0000000000009</v>
      </c>
      <c r="L15" s="1284">
        <v>-2353</v>
      </c>
      <c r="M15" s="175"/>
    </row>
    <row r="16" spans="1:13" s="16" customFormat="1" ht="12" customHeight="1">
      <c r="A16" s="19"/>
      <c r="B16" s="645" t="s">
        <v>248</v>
      </c>
      <c r="C16" s="1287">
        <v>6.0000000000003837</v>
      </c>
      <c r="D16" s="52"/>
      <c r="E16" s="848">
        <v>16.99999999999941</v>
      </c>
      <c r="F16" s="1230">
        <v>20.999999999998835</v>
      </c>
      <c r="G16" s="1230">
        <v>12.999999999999019</v>
      </c>
      <c r="H16" s="1231">
        <v>17.999999999999897</v>
      </c>
      <c r="I16" s="52"/>
      <c r="J16" s="1204">
        <v>31.999999999999318</v>
      </c>
      <c r="K16" s="1204">
        <v>12.000000000000004</v>
      </c>
      <c r="L16" s="1230">
        <v>10.999999999999998</v>
      </c>
      <c r="M16" s="52"/>
    </row>
    <row r="17" spans="1:13" s="17" customFormat="1" ht="12" customHeight="1">
      <c r="A17" s="28"/>
      <c r="B17" s="642" t="s">
        <v>312</v>
      </c>
      <c r="C17" s="1288">
        <v>821.99999999999829</v>
      </c>
      <c r="D17" s="175"/>
      <c r="E17" s="847">
        <v>639.99999999999807</v>
      </c>
      <c r="F17" s="643">
        <v>1136.999999999997</v>
      </c>
      <c r="G17" s="643">
        <v>1222.9999999999993</v>
      </c>
      <c r="H17" s="1229">
        <v>1117.9999999999991</v>
      </c>
      <c r="I17" s="175"/>
      <c r="J17" s="1206">
        <v>215.00000000000097</v>
      </c>
      <c r="K17" s="1206">
        <v>849.99999999999864</v>
      </c>
      <c r="L17" s="643">
        <v>1296.9999999999982</v>
      </c>
      <c r="M17" s="175"/>
    </row>
    <row r="18" spans="1:13" s="16" customFormat="1" ht="10.199999999999999">
      <c r="A18" s="19"/>
      <c r="B18" s="603" t="s">
        <v>336</v>
      </c>
      <c r="C18" s="1294">
        <v>528.99999999999829</v>
      </c>
      <c r="D18" s="52"/>
      <c r="E18" s="850">
        <v>396.99999999999778</v>
      </c>
      <c r="F18" s="52">
        <v>798.99999999999568</v>
      </c>
      <c r="G18" s="52">
        <v>831.99999999999886</v>
      </c>
      <c r="H18" s="1234">
        <v>788</v>
      </c>
      <c r="I18" s="52"/>
      <c r="J18" s="51">
        <v>-21</v>
      </c>
      <c r="K18" s="51">
        <v>687</v>
      </c>
      <c r="L18" s="52">
        <v>926</v>
      </c>
      <c r="M18" s="52"/>
    </row>
    <row r="19" spans="1:13" s="16" customFormat="1" ht="12" customHeight="1">
      <c r="A19" s="19"/>
      <c r="B19" s="655"/>
      <c r="C19" s="882"/>
      <c r="D19" s="52"/>
      <c r="E19" s="882"/>
      <c r="F19" s="52"/>
      <c r="G19" s="52"/>
      <c r="H19" s="52"/>
      <c r="I19" s="52"/>
      <c r="J19" s="51"/>
      <c r="K19" s="51"/>
      <c r="L19" s="52"/>
      <c r="M19" s="51"/>
    </row>
    <row r="20" spans="1:13" s="17" customFormat="1" ht="12" customHeight="1">
      <c r="A20" s="28"/>
      <c r="B20" s="666" t="s">
        <v>293</v>
      </c>
      <c r="C20" s="1241" t="s">
        <v>263</v>
      </c>
      <c r="D20" s="661"/>
      <c r="E20" s="853" t="s">
        <v>263</v>
      </c>
      <c r="F20" s="1241" t="s">
        <v>263</v>
      </c>
      <c r="G20" s="1241" t="s">
        <v>263</v>
      </c>
      <c r="H20" s="1241" t="s">
        <v>263</v>
      </c>
      <c r="I20" s="661"/>
      <c r="J20" s="619" t="s">
        <v>263</v>
      </c>
      <c r="K20" s="619" t="s">
        <v>263</v>
      </c>
      <c r="L20" s="1241" t="s">
        <v>263</v>
      </c>
      <c r="M20" s="173"/>
    </row>
    <row r="21" spans="1:13" s="16" customFormat="1" ht="13.5" customHeight="1">
      <c r="A21" s="19"/>
      <c r="B21" s="667" t="s">
        <v>313</v>
      </c>
      <c r="C21" s="606">
        <v>167042.61034857048</v>
      </c>
      <c r="D21" s="56"/>
      <c r="E21" s="854">
        <v>132813.91300599993</v>
      </c>
      <c r="F21" s="1242">
        <v>138077.85834216975</v>
      </c>
      <c r="G21" s="1242">
        <v>134842.81809569008</v>
      </c>
      <c r="H21" s="1243">
        <v>130931.97220735015</v>
      </c>
      <c r="I21" s="56"/>
      <c r="J21" s="620">
        <v>127214.91770040014</v>
      </c>
      <c r="K21" s="620">
        <v>132392.74536940991</v>
      </c>
      <c r="L21" s="1242">
        <v>125490.85345451986</v>
      </c>
      <c r="M21" s="56"/>
    </row>
    <row r="22" spans="1:13" s="43" customFormat="1" ht="13.5" customHeight="1">
      <c r="A22" s="19"/>
      <c r="B22" s="511" t="s">
        <v>314</v>
      </c>
      <c r="C22" s="608">
        <v>101595</v>
      </c>
      <c r="D22" s="56"/>
      <c r="E22" s="855">
        <v>113332.14104000002</v>
      </c>
      <c r="F22" s="56">
        <v>119384</v>
      </c>
      <c r="G22" s="56">
        <v>120019.99999999999</v>
      </c>
      <c r="H22" s="1246">
        <v>117236</v>
      </c>
      <c r="I22" s="56"/>
      <c r="J22" s="601">
        <v>104033</v>
      </c>
      <c r="K22" s="601">
        <v>124592</v>
      </c>
      <c r="L22" s="56">
        <v>116533.99999999999</v>
      </c>
      <c r="M22" s="56"/>
    </row>
    <row r="23" spans="1:13" s="16" customFormat="1" ht="12" customHeight="1">
      <c r="A23" s="19"/>
      <c r="B23" s="511" t="s">
        <v>315</v>
      </c>
      <c r="C23" s="608">
        <v>341541.99999999959</v>
      </c>
      <c r="D23" s="56"/>
      <c r="E23" s="855">
        <v>228863.99999999959</v>
      </c>
      <c r="F23" s="56">
        <v>286021.00000000006</v>
      </c>
      <c r="G23" s="56">
        <v>243795.99999999985</v>
      </c>
      <c r="H23" s="1246">
        <v>217298.0000000002</v>
      </c>
      <c r="I23" s="56"/>
      <c r="J23" s="601">
        <v>222099.00000000015</v>
      </c>
      <c r="K23" s="601">
        <v>214796.9999999998</v>
      </c>
      <c r="L23" s="56">
        <v>228150.00000000041</v>
      </c>
      <c r="M23" s="56"/>
    </row>
    <row r="24" spans="1:13" s="16" customFormat="1" ht="22.2" customHeight="1">
      <c r="A24" s="19"/>
      <c r="B24" s="511" t="s">
        <v>316</v>
      </c>
      <c r="C24" s="608">
        <v>188407.75363888999</v>
      </c>
      <c r="D24" s="56"/>
      <c r="E24" s="855">
        <v>128383.28827738011</v>
      </c>
      <c r="F24" s="56">
        <v>157971.06743020992</v>
      </c>
      <c r="G24" s="56">
        <v>154747.20414643994</v>
      </c>
      <c r="H24" s="1246">
        <v>153482.59807947997</v>
      </c>
      <c r="I24" s="56"/>
      <c r="J24" s="601">
        <v>144719.45480896006</v>
      </c>
      <c r="K24" s="601">
        <v>147818.07632054004</v>
      </c>
      <c r="L24" s="56">
        <v>141202.41498812</v>
      </c>
      <c r="M24" s="56"/>
    </row>
    <row r="25" spans="1:13" s="16" customFormat="1" ht="10.199999999999999">
      <c r="A25" s="19"/>
      <c r="B25" s="491" t="s">
        <v>317</v>
      </c>
      <c r="C25" s="608">
        <v>153222.04710938997</v>
      </c>
      <c r="D25" s="56"/>
      <c r="E25" s="855">
        <v>79379.067021339986</v>
      </c>
      <c r="F25" s="56">
        <v>112457.70509418998</v>
      </c>
      <c r="G25" s="56">
        <v>101259.79807968</v>
      </c>
      <c r="H25" s="1246">
        <v>97800</v>
      </c>
      <c r="I25" s="56"/>
      <c r="J25" s="601">
        <v>74300</v>
      </c>
      <c r="K25" s="601">
        <v>94300</v>
      </c>
      <c r="L25" s="56">
        <v>91500</v>
      </c>
      <c r="M25" s="56"/>
    </row>
    <row r="26" spans="1:13" s="43" customFormat="1" ht="10.199999999999999">
      <c r="A26" s="19"/>
      <c r="B26" s="665" t="s">
        <v>318</v>
      </c>
      <c r="C26" s="1295">
        <v>201500</v>
      </c>
      <c r="D26" s="56"/>
      <c r="E26" s="869">
        <v>178600</v>
      </c>
      <c r="F26" s="1296">
        <v>195600</v>
      </c>
      <c r="G26" s="1296">
        <v>196800</v>
      </c>
      <c r="H26" s="1297">
        <v>202300</v>
      </c>
      <c r="I26" s="56"/>
      <c r="J26" s="1298">
        <v>189800</v>
      </c>
      <c r="K26" s="1298">
        <v>186300</v>
      </c>
      <c r="L26" s="1296">
        <v>183600</v>
      </c>
      <c r="M26" s="56"/>
    </row>
    <row r="27" spans="1:13" s="16" customFormat="1" ht="11.4">
      <c r="A27" s="19"/>
      <c r="B27" s="663" t="s">
        <v>319</v>
      </c>
      <c r="C27" s="1299">
        <v>1153201</v>
      </c>
      <c r="D27" s="1272"/>
      <c r="E27" s="870">
        <v>861358.14104000025</v>
      </c>
      <c r="F27" s="1300">
        <v>1009573.9999999995</v>
      </c>
      <c r="G27" s="1300">
        <v>951413.0000000007</v>
      </c>
      <c r="H27" s="1301">
        <v>918950.00000000047</v>
      </c>
      <c r="I27" s="1272"/>
      <c r="J27" s="1302">
        <v>862128.00000000023</v>
      </c>
      <c r="K27" s="1302">
        <v>900193.99999999977</v>
      </c>
      <c r="L27" s="1300">
        <v>886536.00000000012</v>
      </c>
      <c r="M27" s="56"/>
    </row>
    <row r="28" spans="1:13" s="16" customFormat="1" ht="12" customHeight="1">
      <c r="A28" s="19"/>
      <c r="B28" s="603" t="s">
        <v>320</v>
      </c>
      <c r="C28" s="608">
        <v>263251.72216677992</v>
      </c>
      <c r="D28" s="56"/>
      <c r="E28" s="855">
        <v>209951.37858447005</v>
      </c>
      <c r="F28" s="56">
        <v>217610.23377307018</v>
      </c>
      <c r="G28" s="56">
        <v>212040.66480457009</v>
      </c>
      <c r="H28" s="1246">
        <v>215505.13425512018</v>
      </c>
      <c r="I28" s="56"/>
      <c r="J28" s="601">
        <v>197219.43275432999</v>
      </c>
      <c r="K28" s="601">
        <v>200338.46491608984</v>
      </c>
      <c r="L28" s="56">
        <v>191022.44245958023</v>
      </c>
      <c r="M28" s="56"/>
    </row>
    <row r="29" spans="1:13" s="16" customFormat="1" ht="12" customHeight="1">
      <c r="A29" s="19"/>
      <c r="B29" s="511" t="s">
        <v>321</v>
      </c>
      <c r="C29" s="608">
        <v>338775.99999999977</v>
      </c>
      <c r="D29" s="56"/>
      <c r="E29" s="855">
        <v>228896.99999999994</v>
      </c>
      <c r="F29" s="56">
        <v>283267.00000000029</v>
      </c>
      <c r="G29" s="56">
        <v>242976.99999999997</v>
      </c>
      <c r="H29" s="1246">
        <v>213489</v>
      </c>
      <c r="I29" s="56"/>
      <c r="J29" s="601">
        <v>219576.99999999985</v>
      </c>
      <c r="K29" s="601">
        <v>213694.9999999998</v>
      </c>
      <c r="L29" s="56">
        <v>224909.00000000006</v>
      </c>
      <c r="M29" s="56"/>
    </row>
    <row r="30" spans="1:13" s="74" customFormat="1" ht="12" customHeight="1">
      <c r="A30" s="491"/>
      <c r="B30" s="603" t="s">
        <v>273</v>
      </c>
      <c r="C30" s="668">
        <v>0.63</v>
      </c>
      <c r="D30" s="1261"/>
      <c r="E30" s="871">
        <v>0.63</v>
      </c>
      <c r="F30" s="1261">
        <v>0.63</v>
      </c>
      <c r="G30" s="1261">
        <v>0.64</v>
      </c>
      <c r="H30" s="1303">
        <v>0.61</v>
      </c>
      <c r="I30" s="1261"/>
      <c r="J30" s="938">
        <v>0.65</v>
      </c>
      <c r="K30" s="938">
        <v>0.66</v>
      </c>
      <c r="L30" s="937">
        <v>0.66</v>
      </c>
      <c r="M30" s="60"/>
    </row>
    <row r="31" spans="1:13" s="16" customFormat="1" ht="12" customHeight="1">
      <c r="A31" s="19"/>
      <c r="B31" s="603" t="s">
        <v>267</v>
      </c>
      <c r="C31" s="608">
        <v>237908.00000000006</v>
      </c>
      <c r="D31" s="56"/>
      <c r="E31" s="855">
        <v>209243.29979673817</v>
      </c>
      <c r="F31" s="56">
        <v>223051.00000000009</v>
      </c>
      <c r="G31" s="56">
        <v>214772</v>
      </c>
      <c r="H31" s="1246">
        <v>216070.93822423398</v>
      </c>
      <c r="I31" s="56"/>
      <c r="J31" s="601">
        <v>210741.00000000006</v>
      </c>
      <c r="K31" s="601">
        <v>214595.00000000006</v>
      </c>
      <c r="L31" s="56">
        <v>218015</v>
      </c>
      <c r="M31" s="56"/>
    </row>
    <row r="32" spans="1:13" s="74" customFormat="1" ht="12" customHeight="1">
      <c r="A32" s="491"/>
      <c r="B32" s="603" t="s">
        <v>296</v>
      </c>
      <c r="C32" s="608">
        <v>34241.552147438968</v>
      </c>
      <c r="D32" s="56"/>
      <c r="E32" s="855">
        <v>29622.522133001308</v>
      </c>
      <c r="F32" s="56">
        <v>31409.82052472149</v>
      </c>
      <c r="G32" s="56">
        <v>30214.463987011652</v>
      </c>
      <c r="H32" s="1246">
        <v>30620.902612931292</v>
      </c>
      <c r="I32" s="56"/>
      <c r="J32" s="601">
        <v>29887.857070865113</v>
      </c>
      <c r="K32" s="601">
        <v>30229.836229169494</v>
      </c>
      <c r="L32" s="56">
        <v>30507.802319119754</v>
      </c>
      <c r="M32" s="56"/>
    </row>
    <row r="33" spans="1:13" ht="12" customHeight="1">
      <c r="A33" s="65"/>
      <c r="B33" s="603"/>
      <c r="C33" s="974"/>
      <c r="D33" s="656"/>
      <c r="E33" s="882"/>
      <c r="F33" s="656"/>
      <c r="G33" s="656"/>
      <c r="H33" s="656"/>
      <c r="I33" s="656"/>
      <c r="J33" s="57"/>
      <c r="K33" s="57"/>
      <c r="L33" s="656"/>
      <c r="M33" s="57"/>
    </row>
    <row r="34" spans="1:13" s="16" customFormat="1" ht="12" customHeight="1">
      <c r="A34" s="19"/>
      <c r="B34" s="666" t="s">
        <v>254</v>
      </c>
      <c r="C34" s="973"/>
      <c r="D34" s="939"/>
      <c r="E34" s="852"/>
      <c r="F34" s="979"/>
      <c r="G34" s="979"/>
      <c r="H34" s="979"/>
      <c r="I34" s="939"/>
      <c r="J34" s="973"/>
      <c r="K34" s="973"/>
      <c r="L34" s="979"/>
      <c r="M34" s="161"/>
    </row>
    <row r="35" spans="1:13" s="16" customFormat="1" ht="12" customHeight="1">
      <c r="A35" s="19"/>
      <c r="B35" s="603" t="s">
        <v>297</v>
      </c>
      <c r="C35" s="933">
        <v>6.5000000000000002E-2</v>
      </c>
      <c r="D35" s="934"/>
      <c r="E35" s="935">
        <v>5.0999999999999997E-2</v>
      </c>
      <c r="F35" s="934">
        <v>9.9000000000000005E-2</v>
      </c>
      <c r="G35" s="934">
        <v>0.107</v>
      </c>
      <c r="H35" s="933">
        <v>0.104</v>
      </c>
      <c r="I35" s="934"/>
      <c r="J35" s="935">
        <v>-3.0000000000000001E-3</v>
      </c>
      <c r="K35" s="935">
        <v>8.7999999999999995E-2</v>
      </c>
      <c r="L35" s="934">
        <v>0.11799999999999999</v>
      </c>
      <c r="M35" s="58"/>
    </row>
    <row r="36" spans="1:13" s="16" customFormat="1" ht="12" customHeight="1">
      <c r="A36" s="19"/>
      <c r="B36" s="603" t="s">
        <v>298</v>
      </c>
      <c r="C36" s="608">
        <v>32332.083895265274</v>
      </c>
      <c r="D36" s="59"/>
      <c r="E36" s="855">
        <v>30900.697507567365</v>
      </c>
      <c r="F36" s="59">
        <v>32151.102137715505</v>
      </c>
      <c r="G36" s="59">
        <v>31115.198079764486</v>
      </c>
      <c r="H36" s="608">
        <v>30452.118644383223</v>
      </c>
      <c r="I36" s="59"/>
      <c r="J36" s="616">
        <v>31289.781341632632</v>
      </c>
      <c r="K36" s="616">
        <v>31129.213024833942</v>
      </c>
      <c r="L36" s="59">
        <v>31403.451407121498</v>
      </c>
      <c r="M36" s="59"/>
    </row>
    <row r="37" spans="1:13" s="16" customFormat="1" ht="12" customHeight="1">
      <c r="A37" s="140"/>
      <c r="B37" s="603" t="s">
        <v>299</v>
      </c>
      <c r="C37" s="936">
        <v>0.48</v>
      </c>
      <c r="D37" s="937"/>
      <c r="E37" s="938">
        <v>0.72</v>
      </c>
      <c r="F37" s="937">
        <v>0.61</v>
      </c>
      <c r="G37" s="937">
        <v>0.63</v>
      </c>
      <c r="H37" s="936">
        <v>0.62</v>
      </c>
      <c r="I37" s="937"/>
      <c r="J37" s="938">
        <v>0.83</v>
      </c>
      <c r="K37" s="938">
        <v>0.7</v>
      </c>
      <c r="L37" s="937">
        <v>0.63</v>
      </c>
      <c r="M37" s="60"/>
    </row>
    <row r="38" spans="1:13" s="16" customFormat="1" ht="12" customHeight="1">
      <c r="A38" s="19"/>
      <c r="B38" s="657" t="s">
        <v>258</v>
      </c>
      <c r="C38" s="881">
        <v>376.93220565349304</v>
      </c>
      <c r="D38" s="878"/>
      <c r="E38" s="975">
        <v>95.627063770509807</v>
      </c>
      <c r="F38" s="878">
        <v>98.71613517785589</v>
      </c>
      <c r="G38" s="878">
        <v>72.035379585287785</v>
      </c>
      <c r="H38" s="881">
        <v>73</v>
      </c>
      <c r="I38" s="878"/>
      <c r="J38" s="975">
        <v>107</v>
      </c>
      <c r="K38" s="975">
        <v>41</v>
      </c>
      <c r="L38" s="878">
        <v>22</v>
      </c>
      <c r="M38" s="69"/>
    </row>
    <row r="39" spans="1:13" ht="12" customHeight="1">
      <c r="A39" s="65"/>
      <c r="B39" s="603" t="s">
        <v>300</v>
      </c>
      <c r="C39" s="872">
        <v>3.9300000000000002E-2</v>
      </c>
      <c r="D39" s="873"/>
      <c r="E39" s="851">
        <v>4.2900000000000001E-2</v>
      </c>
      <c r="F39" s="873">
        <v>4.1000000000000002E-2</v>
      </c>
      <c r="G39" s="873">
        <v>3.9100000000000003E-2</v>
      </c>
      <c r="H39" s="872">
        <v>3.9899999999999998E-2</v>
      </c>
      <c r="I39" s="873"/>
      <c r="J39" s="851">
        <v>3.9800000000000002E-2</v>
      </c>
      <c r="K39" s="851">
        <v>3.8699999999999998E-2</v>
      </c>
      <c r="L39" s="873">
        <v>4.0300000000000002E-2</v>
      </c>
      <c r="M39" s="127"/>
    </row>
    <row r="40" spans="1:13" s="74" customFormat="1" ht="12" customHeight="1">
      <c r="A40" s="65"/>
      <c r="B40" s="670"/>
      <c r="C40" s="874"/>
      <c r="D40" s="875"/>
      <c r="E40" s="875"/>
      <c r="F40" s="875"/>
      <c r="G40" s="875"/>
      <c r="H40" s="875"/>
      <c r="I40" s="875"/>
      <c r="J40" s="875"/>
      <c r="K40" s="875"/>
      <c r="L40" s="875"/>
      <c r="M40" s="62"/>
    </row>
    <row r="41" spans="1:13" s="74" customFormat="1" ht="28.8">
      <c r="A41" s="65"/>
      <c r="B41" s="666" t="s">
        <v>36</v>
      </c>
      <c r="C41" s="972" t="s">
        <v>25</v>
      </c>
      <c r="D41" s="887"/>
      <c r="E41" s="972" t="s">
        <v>25</v>
      </c>
      <c r="F41" s="972" t="s">
        <v>25</v>
      </c>
      <c r="G41" s="972" t="s">
        <v>25</v>
      </c>
      <c r="H41" s="970" t="s">
        <v>25</v>
      </c>
      <c r="I41" s="887"/>
      <c r="J41" s="970" t="s">
        <v>25</v>
      </c>
      <c r="K41" s="970" t="s">
        <v>25</v>
      </c>
      <c r="L41" s="972" t="s">
        <v>25</v>
      </c>
      <c r="M41" s="174"/>
    </row>
    <row r="42" spans="1:13" s="74" customFormat="1" ht="12" customHeight="1">
      <c r="A42" s="65"/>
      <c r="B42" s="669" t="s">
        <v>261</v>
      </c>
      <c r="C42" s="883">
        <v>821.98531330999822</v>
      </c>
      <c r="D42" s="888"/>
      <c r="E42" s="886">
        <v>726.48007606836075</v>
      </c>
      <c r="F42" s="886">
        <v>1137</v>
      </c>
      <c r="G42" s="886">
        <v>1234.3940137799991</v>
      </c>
      <c r="H42" s="883">
        <v>1137.1530938099988</v>
      </c>
      <c r="I42" s="888"/>
      <c r="J42" s="886">
        <v>247.7517795313089</v>
      </c>
      <c r="K42" s="886">
        <v>882.10699957999873</v>
      </c>
      <c r="L42" s="886">
        <v>1343.5581881298285</v>
      </c>
      <c r="M42" s="176"/>
    </row>
    <row r="43" spans="1:13" s="74" customFormat="1" ht="12" customHeight="1">
      <c r="A43" s="65"/>
      <c r="B43" s="603" t="s">
        <v>262</v>
      </c>
      <c r="C43" s="1266">
        <v>528.99105538559832</v>
      </c>
      <c r="D43" s="126"/>
      <c r="E43" s="876">
        <v>460.87985784086209</v>
      </c>
      <c r="F43" s="659">
        <v>800.7862743454549</v>
      </c>
      <c r="G43" s="659">
        <v>839.51806643869884</v>
      </c>
      <c r="H43" s="1266">
        <v>803.85309380999922</v>
      </c>
      <c r="I43" s="126"/>
      <c r="J43" s="659">
        <v>13</v>
      </c>
      <c r="K43" s="659">
        <v>713</v>
      </c>
      <c r="L43" s="659">
        <v>960</v>
      </c>
      <c r="M43" s="126"/>
    </row>
    <row r="44" spans="1:13" s="74" customFormat="1" ht="12" customHeight="1">
      <c r="A44" s="65"/>
      <c r="B44" s="657" t="s">
        <v>297</v>
      </c>
      <c r="C44" s="933">
        <v>6.5000000000000002E-2</v>
      </c>
      <c r="D44" s="934"/>
      <c r="E44" s="935">
        <v>0.06</v>
      </c>
      <c r="F44" s="935">
        <v>0.1</v>
      </c>
      <c r="G44" s="935">
        <v>0.108</v>
      </c>
      <c r="H44" s="933">
        <v>0.106</v>
      </c>
      <c r="I44" s="934"/>
      <c r="J44" s="935">
        <v>2E-3</v>
      </c>
      <c r="K44" s="935">
        <v>9.1999999999999998E-2</v>
      </c>
      <c r="L44" s="935">
        <v>0.122</v>
      </c>
      <c r="M44" s="58"/>
    </row>
    <row r="45" spans="1:13" s="74" customFormat="1" ht="12" customHeight="1">
      <c r="A45" s="65"/>
      <c r="B45" s="603" t="s">
        <v>257</v>
      </c>
      <c r="C45" s="936">
        <v>0.48</v>
      </c>
      <c r="D45" s="937"/>
      <c r="E45" s="938">
        <v>0.7</v>
      </c>
      <c r="F45" s="938">
        <v>0.61</v>
      </c>
      <c r="G45" s="938">
        <v>0.62</v>
      </c>
      <c r="H45" s="936">
        <v>0.62</v>
      </c>
      <c r="I45" s="937"/>
      <c r="J45" s="938">
        <v>0.82</v>
      </c>
      <c r="K45" s="938">
        <v>0.69</v>
      </c>
      <c r="L45" s="938">
        <v>0.62</v>
      </c>
      <c r="M45" s="60"/>
    </row>
    <row r="46" spans="1:13" s="74" customFormat="1" ht="12" customHeight="1">
      <c r="A46" s="65"/>
      <c r="D46" s="491"/>
      <c r="E46" s="75"/>
      <c r="J46" s="75"/>
    </row>
    <row r="47" spans="1:13" s="74" customFormat="1" ht="12" customHeight="1">
      <c r="A47" s="65"/>
      <c r="D47" s="491"/>
      <c r="E47" s="75"/>
      <c r="J47" s="75"/>
    </row>
    <row r="48" spans="1:13" ht="12" customHeight="1">
      <c r="K48" s="74" t="s">
        <v>1</v>
      </c>
      <c r="L48" s="74"/>
    </row>
    <row r="49" spans="1:13" ht="15.6">
      <c r="B49" s="272" t="s">
        <v>59</v>
      </c>
      <c r="C49" s="162"/>
      <c r="D49" s="162"/>
      <c r="E49" s="162"/>
      <c r="F49" s="162"/>
      <c r="G49" s="162"/>
      <c r="H49" s="162"/>
      <c r="I49" s="162"/>
      <c r="J49" s="162"/>
      <c r="K49" s="511"/>
      <c r="L49" s="511"/>
      <c r="M49" s="14"/>
    </row>
    <row r="50" spans="1:13" ht="12" customHeight="1">
      <c r="B50" s="50"/>
      <c r="C50" s="698"/>
      <c r="D50" s="699"/>
      <c r="E50" s="698"/>
      <c r="F50" s="698"/>
      <c r="G50" s="698"/>
      <c r="H50" s="698"/>
      <c r="I50" s="699"/>
      <c r="J50" s="698"/>
      <c r="K50" s="698"/>
      <c r="L50" s="698"/>
      <c r="M50" s="14"/>
    </row>
    <row r="51" spans="1:13" ht="15.6">
      <c r="B51" s="77" t="s">
        <v>403</v>
      </c>
      <c r="C51" s="164" t="s">
        <v>274</v>
      </c>
      <c r="D51" s="163"/>
      <c r="E51" s="164" t="s">
        <v>159</v>
      </c>
      <c r="F51" s="164" t="s">
        <v>152</v>
      </c>
      <c r="G51" s="164" t="s">
        <v>52</v>
      </c>
      <c r="H51" s="164" t="s">
        <v>53</v>
      </c>
      <c r="I51" s="163"/>
      <c r="J51" s="164" t="s">
        <v>54</v>
      </c>
      <c r="K51" s="164" t="s">
        <v>55</v>
      </c>
      <c r="L51" s="164" t="s">
        <v>56</v>
      </c>
      <c r="M51" s="54"/>
    </row>
    <row r="52" spans="1:13" ht="14.4">
      <c r="B52" s="468" t="s">
        <v>275</v>
      </c>
      <c r="C52" s="467" t="s">
        <v>25</v>
      </c>
      <c r="D52" s="466"/>
      <c r="E52" s="465" t="s">
        <v>25</v>
      </c>
      <c r="F52" s="467" t="s">
        <v>25</v>
      </c>
      <c r="G52" s="467" t="s">
        <v>25</v>
      </c>
      <c r="H52" s="467" t="s">
        <v>25</v>
      </c>
      <c r="I52" s="466"/>
      <c r="J52" s="467" t="s">
        <v>25</v>
      </c>
      <c r="K52" s="467" t="s">
        <v>25</v>
      </c>
      <c r="L52" s="467" t="s">
        <v>25</v>
      </c>
      <c r="M52" s="68"/>
    </row>
    <row r="53" spans="1:13" ht="12" customHeight="1">
      <c r="B53" s="463" t="s">
        <v>322</v>
      </c>
      <c r="C53" s="877">
        <v>1858</v>
      </c>
      <c r="D53" s="940"/>
      <c r="E53" s="879">
        <v>726</v>
      </c>
      <c r="F53" s="879">
        <v>816</v>
      </c>
      <c r="G53" s="880">
        <v>920</v>
      </c>
      <c r="H53" s="941">
        <v>902</v>
      </c>
      <c r="I53" s="940"/>
      <c r="J53" s="942">
        <v>570</v>
      </c>
      <c r="K53" s="942">
        <v>688</v>
      </c>
      <c r="L53" s="943">
        <v>736</v>
      </c>
      <c r="M53" s="25"/>
    </row>
    <row r="54" spans="1:13" ht="12" customHeight="1">
      <c r="B54" s="460" t="s">
        <v>323</v>
      </c>
      <c r="C54" s="976">
        <v>564</v>
      </c>
      <c r="D54" s="940"/>
      <c r="E54" s="977">
        <v>409</v>
      </c>
      <c r="F54" s="977">
        <v>494</v>
      </c>
      <c r="G54" s="978">
        <v>517</v>
      </c>
      <c r="H54" s="944">
        <v>467</v>
      </c>
      <c r="I54" s="940"/>
      <c r="J54" s="945">
        <v>375</v>
      </c>
      <c r="K54" s="945">
        <v>471</v>
      </c>
      <c r="L54" s="946">
        <v>601</v>
      </c>
      <c r="M54" s="25"/>
    </row>
    <row r="55" spans="1:13" ht="12" customHeight="1">
      <c r="B55" s="442" t="s">
        <v>324</v>
      </c>
      <c r="C55" s="889">
        <v>2422</v>
      </c>
      <c r="D55" s="890"/>
      <c r="E55" s="891">
        <v>1135</v>
      </c>
      <c r="F55" s="891">
        <v>1310</v>
      </c>
      <c r="G55" s="892">
        <v>1437</v>
      </c>
      <c r="H55" s="947">
        <v>1369</v>
      </c>
      <c r="I55" s="890"/>
      <c r="J55" s="948">
        <v>945</v>
      </c>
      <c r="K55" s="948">
        <v>1159</v>
      </c>
      <c r="L55" s="949">
        <v>1337</v>
      </c>
      <c r="M55" s="177"/>
    </row>
    <row r="56" spans="1:13" ht="12" customHeight="1">
      <c r="B56" s="461" t="s">
        <v>325</v>
      </c>
      <c r="C56" s="881">
        <v>155</v>
      </c>
      <c r="D56" s="940"/>
      <c r="E56" s="975">
        <v>202</v>
      </c>
      <c r="F56" s="975">
        <v>221</v>
      </c>
      <c r="G56" s="878">
        <v>221</v>
      </c>
      <c r="H56" s="881">
        <v>132</v>
      </c>
      <c r="I56" s="940"/>
      <c r="J56" s="975">
        <v>242</v>
      </c>
      <c r="K56" s="975">
        <v>151</v>
      </c>
      <c r="L56" s="975">
        <v>168</v>
      </c>
      <c r="M56" s="434"/>
    </row>
    <row r="57" spans="1:13" ht="12" customHeight="1">
      <c r="B57" s="461" t="s">
        <v>326</v>
      </c>
      <c r="C57" s="881">
        <v>62</v>
      </c>
      <c r="D57" s="940"/>
      <c r="E57" s="975">
        <v>56</v>
      </c>
      <c r="F57" s="975">
        <v>86</v>
      </c>
      <c r="G57" s="878">
        <v>104</v>
      </c>
      <c r="H57" s="881">
        <v>83</v>
      </c>
      <c r="I57" s="940"/>
      <c r="J57" s="975">
        <v>53</v>
      </c>
      <c r="K57" s="975">
        <v>55</v>
      </c>
      <c r="L57" s="975">
        <v>90</v>
      </c>
      <c r="M57" s="434"/>
    </row>
    <row r="58" spans="1:13" ht="12" customHeight="1">
      <c r="B58" s="460" t="s">
        <v>327</v>
      </c>
      <c r="C58" s="976">
        <v>418</v>
      </c>
      <c r="D58" s="940"/>
      <c r="E58" s="977">
        <v>322</v>
      </c>
      <c r="F58" s="977">
        <v>381</v>
      </c>
      <c r="G58" s="978">
        <v>373</v>
      </c>
      <c r="H58" s="976">
        <v>354</v>
      </c>
      <c r="I58" s="940"/>
      <c r="J58" s="977">
        <v>330</v>
      </c>
      <c r="K58" s="977">
        <v>313</v>
      </c>
      <c r="L58" s="977">
        <v>446</v>
      </c>
      <c r="M58" s="434"/>
    </row>
    <row r="59" spans="1:13" ht="12" customHeight="1">
      <c r="B59" s="442" t="s">
        <v>328</v>
      </c>
      <c r="C59" s="889">
        <v>635</v>
      </c>
      <c r="D59" s="890"/>
      <c r="E59" s="891">
        <v>580</v>
      </c>
      <c r="F59" s="891">
        <v>688</v>
      </c>
      <c r="G59" s="892">
        <v>698</v>
      </c>
      <c r="H59" s="947">
        <v>569</v>
      </c>
      <c r="I59" s="890"/>
      <c r="J59" s="948">
        <v>625</v>
      </c>
      <c r="K59" s="948">
        <v>519</v>
      </c>
      <c r="L59" s="949">
        <v>704</v>
      </c>
      <c r="M59" s="25"/>
    </row>
    <row r="60" spans="1:13" ht="12" customHeight="1">
      <c r="B60" s="461" t="s">
        <v>329</v>
      </c>
      <c r="C60" s="881">
        <v>111</v>
      </c>
      <c r="D60" s="940"/>
      <c r="E60" s="975">
        <v>202</v>
      </c>
      <c r="F60" s="975">
        <v>195</v>
      </c>
      <c r="G60" s="878">
        <v>216</v>
      </c>
      <c r="H60" s="950">
        <v>152</v>
      </c>
      <c r="I60" s="940"/>
      <c r="J60" s="940">
        <v>243</v>
      </c>
      <c r="K60" s="940">
        <v>197</v>
      </c>
      <c r="L60" s="951">
        <v>198</v>
      </c>
      <c r="M60" s="25"/>
    </row>
    <row r="61" spans="1:13" ht="12" customHeight="1">
      <c r="B61" s="460" t="s">
        <v>330</v>
      </c>
      <c r="C61" s="976">
        <v>449</v>
      </c>
      <c r="D61" s="940"/>
      <c r="E61" s="977">
        <v>397</v>
      </c>
      <c r="F61" s="977">
        <v>424</v>
      </c>
      <c r="G61" s="978">
        <v>444</v>
      </c>
      <c r="H61" s="944">
        <v>415</v>
      </c>
      <c r="I61" s="940"/>
      <c r="J61" s="945">
        <v>412</v>
      </c>
      <c r="K61" s="945">
        <v>416</v>
      </c>
      <c r="L61" s="946">
        <v>385</v>
      </c>
      <c r="M61" s="25"/>
    </row>
    <row r="62" spans="1:13" ht="12.45" customHeight="1">
      <c r="B62" s="442" t="s">
        <v>331</v>
      </c>
      <c r="C62" s="889">
        <v>560</v>
      </c>
      <c r="D62" s="890"/>
      <c r="E62" s="891">
        <v>599</v>
      </c>
      <c r="F62" s="891">
        <v>619</v>
      </c>
      <c r="G62" s="892">
        <v>660</v>
      </c>
      <c r="H62" s="947">
        <v>567</v>
      </c>
      <c r="I62" s="890"/>
      <c r="J62" s="948">
        <v>655</v>
      </c>
      <c r="K62" s="948">
        <v>613</v>
      </c>
      <c r="L62" s="949">
        <v>583</v>
      </c>
      <c r="M62" s="177"/>
    </row>
    <row r="63" spans="1:13" s="74" customFormat="1" ht="12" customHeight="1">
      <c r="A63" s="491"/>
      <c r="B63" s="460" t="s">
        <v>332</v>
      </c>
      <c r="C63" s="976">
        <v>0</v>
      </c>
      <c r="D63" s="975"/>
      <c r="E63" s="977">
        <v>0</v>
      </c>
      <c r="F63" s="977">
        <v>0</v>
      </c>
      <c r="G63" s="978">
        <v>0</v>
      </c>
      <c r="H63" s="976">
        <v>0</v>
      </c>
      <c r="I63" s="975"/>
      <c r="J63" s="945">
        <v>-74</v>
      </c>
      <c r="K63" s="945">
        <v>-56</v>
      </c>
      <c r="L63" s="946">
        <v>-44</v>
      </c>
      <c r="M63" s="25"/>
    </row>
    <row r="64" spans="1:13" s="74" customFormat="1" ht="13.95" customHeight="1">
      <c r="A64" s="491"/>
      <c r="B64" s="442" t="s">
        <v>278</v>
      </c>
      <c r="C64" s="947">
        <v>3616.9999999999977</v>
      </c>
      <c r="D64" s="890"/>
      <c r="E64" s="948">
        <v>2313.9999999999982</v>
      </c>
      <c r="F64" s="948">
        <v>2616.9999999999973</v>
      </c>
      <c r="G64" s="949">
        <v>2795</v>
      </c>
      <c r="H64" s="947">
        <v>2504.9999999999995</v>
      </c>
      <c r="I64" s="890"/>
      <c r="J64" s="948">
        <v>2151.0000000000018</v>
      </c>
      <c r="K64" s="948">
        <v>2234.9999999999982</v>
      </c>
      <c r="L64" s="949">
        <v>2579.9999999999982</v>
      </c>
      <c r="M64" s="177"/>
    </row>
    <row r="65" spans="1:13" s="74" customFormat="1" ht="13.5" customHeight="1">
      <c r="A65" s="491"/>
      <c r="B65" s="431" t="s">
        <v>333</v>
      </c>
      <c r="C65" s="944">
        <v>-724</v>
      </c>
      <c r="D65" s="940"/>
      <c r="E65" s="945">
        <v>-29.999999999999961</v>
      </c>
      <c r="F65" s="945">
        <v>-31.000000000000135</v>
      </c>
      <c r="G65" s="946">
        <v>-43.999999999999979</v>
      </c>
      <c r="H65" s="944">
        <v>-51.999999999999993</v>
      </c>
      <c r="I65" s="940"/>
      <c r="J65" s="945">
        <v>-35.000000000000078</v>
      </c>
      <c r="K65" s="945">
        <v>2.9999999999999756</v>
      </c>
      <c r="L65" s="946">
        <v>23.000000000000011</v>
      </c>
      <c r="M65" s="25"/>
    </row>
    <row r="66" spans="1:13" s="74" customFormat="1" ht="12" customHeight="1">
      <c r="A66" s="491"/>
      <c r="B66" s="442" t="s">
        <v>244</v>
      </c>
      <c r="C66" s="947">
        <v>2892.9999999999973</v>
      </c>
      <c r="D66" s="890"/>
      <c r="E66" s="948">
        <v>2283.9999999999986</v>
      </c>
      <c r="F66" s="948">
        <v>2585.9999999999968</v>
      </c>
      <c r="G66" s="949">
        <v>2751</v>
      </c>
      <c r="H66" s="947">
        <v>2452.9999999999991</v>
      </c>
      <c r="I66" s="890"/>
      <c r="J66" s="948">
        <v>2116.0000000000023</v>
      </c>
      <c r="K66" s="948">
        <v>2237.999999999995</v>
      </c>
      <c r="L66" s="949">
        <v>2602.9999999999982</v>
      </c>
      <c r="M66" s="177"/>
    </row>
    <row r="67" spans="1:13" ht="12" customHeight="1">
      <c r="B67" s="461" t="s">
        <v>279</v>
      </c>
      <c r="C67" s="950">
        <v>-1689.6248536899998</v>
      </c>
      <c r="D67" s="940"/>
      <c r="E67" s="940">
        <v>-1691.0386423316379</v>
      </c>
      <c r="F67" s="940">
        <v>-1712</v>
      </c>
      <c r="G67" s="951">
        <v>-1860.1093307199988</v>
      </c>
      <c r="H67" s="950">
        <v>-1619.3382801899995</v>
      </c>
      <c r="I67" s="940"/>
      <c r="J67" s="940">
        <v>-1835</v>
      </c>
      <c r="K67" s="940">
        <v>-1711.7207844200011</v>
      </c>
      <c r="L67" s="951">
        <v>-1772.6741166100001</v>
      </c>
      <c r="M67" s="25"/>
    </row>
    <row r="68" spans="1:13" ht="12" customHeight="1">
      <c r="B68" s="460" t="s">
        <v>280</v>
      </c>
      <c r="C68" s="944">
        <v>0</v>
      </c>
      <c r="D68" s="940"/>
      <c r="E68" s="945">
        <v>-156</v>
      </c>
      <c r="F68" s="945">
        <v>0</v>
      </c>
      <c r="G68" s="946">
        <v>0</v>
      </c>
      <c r="H68" s="944">
        <v>0</v>
      </c>
      <c r="I68" s="940"/>
      <c r="J68" s="945">
        <v>-188</v>
      </c>
      <c r="K68" s="945">
        <v>0</v>
      </c>
      <c r="L68" s="946">
        <v>0</v>
      </c>
      <c r="M68" s="25"/>
    </row>
    <row r="69" spans="1:13" s="491" customFormat="1" ht="12" customHeight="1">
      <c r="B69" s="442" t="s">
        <v>281</v>
      </c>
      <c r="C69" s="947">
        <v>-1689.6248536899998</v>
      </c>
      <c r="D69" s="890"/>
      <c r="E69" s="948">
        <v>-1847.0386423316379</v>
      </c>
      <c r="F69" s="948">
        <v>-1712</v>
      </c>
      <c r="G69" s="949">
        <v>-1860.1093307199988</v>
      </c>
      <c r="H69" s="947">
        <v>-1619.3382801899995</v>
      </c>
      <c r="I69" s="890"/>
      <c r="J69" s="948">
        <v>-2023</v>
      </c>
      <c r="K69" s="948">
        <v>-1711.7207844200011</v>
      </c>
      <c r="L69" s="949">
        <v>-1772.6741166100001</v>
      </c>
      <c r="M69" s="448"/>
    </row>
    <row r="70" spans="1:13" ht="12" customHeight="1">
      <c r="B70" s="460" t="s">
        <v>246</v>
      </c>
      <c r="C70" s="944">
        <v>0</v>
      </c>
      <c r="D70" s="940"/>
      <c r="E70" s="945">
        <v>-78.961357668362709</v>
      </c>
      <c r="F70" s="945">
        <v>-4</v>
      </c>
      <c r="G70" s="946">
        <v>-6.89066928</v>
      </c>
      <c r="H70" s="944">
        <v>-18.661719810000001</v>
      </c>
      <c r="I70" s="940"/>
      <c r="J70" s="945">
        <v>-23.239047739999997</v>
      </c>
      <c r="K70" s="945">
        <v>-32.279215579999999</v>
      </c>
      <c r="L70" s="978" t="s">
        <v>397</v>
      </c>
      <c r="M70" s="25"/>
    </row>
    <row r="71" spans="1:13" s="74" customFormat="1" ht="12" customHeight="1">
      <c r="A71" s="491"/>
      <c r="B71" s="442" t="s">
        <v>247</v>
      </c>
      <c r="C71" s="947">
        <v>-1689.9999999999998</v>
      </c>
      <c r="D71" s="890"/>
      <c r="E71" s="948">
        <v>-1926.0000000000007</v>
      </c>
      <c r="F71" s="948">
        <v>-1715.9999999999998</v>
      </c>
      <c r="G71" s="949">
        <v>-1866.9999999999989</v>
      </c>
      <c r="H71" s="947">
        <v>-1637.9999999999995</v>
      </c>
      <c r="I71" s="890"/>
      <c r="J71" s="948">
        <v>-2045.999999999998</v>
      </c>
      <c r="K71" s="948">
        <v>-1744.0000000000011</v>
      </c>
      <c r="L71" s="949">
        <v>-1773</v>
      </c>
      <c r="M71" s="177"/>
    </row>
    <row r="72" spans="1:13" s="74" customFormat="1" ht="12" customHeight="1">
      <c r="A72" s="491"/>
      <c r="B72" s="460" t="s">
        <v>248</v>
      </c>
      <c r="C72" s="944">
        <v>0</v>
      </c>
      <c r="D72" s="940"/>
      <c r="E72" s="945">
        <v>0.99999999999941092</v>
      </c>
      <c r="F72" s="945">
        <v>11.999999999999101</v>
      </c>
      <c r="G72" s="946">
        <v>2.999999999998662</v>
      </c>
      <c r="H72" s="944">
        <v>11.999999999999847</v>
      </c>
      <c r="I72" s="940"/>
      <c r="J72" s="945">
        <v>14.999999999998927</v>
      </c>
      <c r="K72" s="945">
        <v>4.0000000000000027</v>
      </c>
      <c r="L72" s="946">
        <v>4.9999999999999982</v>
      </c>
      <c r="M72" s="25"/>
    </row>
    <row r="73" spans="1:13" s="74" customFormat="1" ht="12" customHeight="1">
      <c r="A73" s="491"/>
      <c r="B73" s="442" t="s">
        <v>312</v>
      </c>
      <c r="C73" s="947">
        <v>1202.9999999999975</v>
      </c>
      <c r="D73" s="890"/>
      <c r="E73" s="948">
        <v>358.9999999999971</v>
      </c>
      <c r="F73" s="948">
        <v>881.99999999999739</v>
      </c>
      <c r="G73" s="949">
        <v>887.00000000000011</v>
      </c>
      <c r="H73" s="947">
        <v>826.99999999999943</v>
      </c>
      <c r="I73" s="890"/>
      <c r="J73" s="948">
        <v>85.000000000000725</v>
      </c>
      <c r="K73" s="948">
        <v>497.99999999999949</v>
      </c>
      <c r="L73" s="949">
        <v>834.99999999999773</v>
      </c>
      <c r="M73" s="177"/>
    </row>
    <row r="74" spans="1:13" ht="12" customHeight="1">
      <c r="B74" s="461" t="s">
        <v>336</v>
      </c>
      <c r="C74" s="950">
        <v>819.99999999999841</v>
      </c>
      <c r="D74" s="940"/>
      <c r="E74" s="940">
        <v>192.99999999999707</v>
      </c>
      <c r="F74" s="940">
        <v>608.99999999999659</v>
      </c>
      <c r="G74" s="951">
        <v>595.99999999999966</v>
      </c>
      <c r="H74" s="950">
        <v>582</v>
      </c>
      <c r="I74" s="940"/>
      <c r="J74" s="940">
        <v>-84</v>
      </c>
      <c r="K74" s="940">
        <v>431</v>
      </c>
      <c r="L74" s="951">
        <v>600</v>
      </c>
      <c r="M74" s="57"/>
    </row>
    <row r="75" spans="1:13" s="74" customFormat="1" ht="12" customHeight="1">
      <c r="A75" s="491"/>
      <c r="B75" s="603"/>
      <c r="C75" s="882"/>
      <c r="D75" s="57"/>
      <c r="E75" s="974"/>
      <c r="F75" s="57"/>
      <c r="G75" s="57"/>
      <c r="H75" s="57"/>
      <c r="I75" s="57"/>
      <c r="J75" s="57"/>
      <c r="K75" s="57"/>
      <c r="L75" s="57"/>
      <c r="M75" s="57"/>
    </row>
    <row r="76" spans="1:13" s="74" customFormat="1" ht="12" customHeight="1">
      <c r="A76" s="491"/>
      <c r="B76" s="604" t="s">
        <v>293</v>
      </c>
      <c r="C76" s="972" t="s">
        <v>263</v>
      </c>
      <c r="D76" s="887"/>
      <c r="E76" s="972" t="s">
        <v>263</v>
      </c>
      <c r="F76" s="972" t="s">
        <v>263</v>
      </c>
      <c r="G76" s="972" t="s">
        <v>263</v>
      </c>
      <c r="H76" s="972" t="s">
        <v>263</v>
      </c>
      <c r="I76" s="887"/>
      <c r="J76" s="972" t="s">
        <v>263</v>
      </c>
      <c r="K76" s="972" t="s">
        <v>263</v>
      </c>
      <c r="L76" s="972" t="s">
        <v>263</v>
      </c>
      <c r="M76" s="57"/>
    </row>
    <row r="77" spans="1:13" s="74" customFormat="1" ht="10.199999999999999">
      <c r="A77" s="491"/>
      <c r="B77" s="605" t="s">
        <v>313</v>
      </c>
      <c r="C77" s="893">
        <v>128173.97596493</v>
      </c>
      <c r="D77" s="894"/>
      <c r="E77" s="895">
        <v>92042.316142109907</v>
      </c>
      <c r="F77" s="896">
        <v>95826.177187970054</v>
      </c>
      <c r="G77" s="1304">
        <v>92132.642151640277</v>
      </c>
      <c r="H77" s="897">
        <v>90629.572899349907</v>
      </c>
      <c r="I77" s="894"/>
      <c r="J77" s="1304">
        <v>86369.046190870111</v>
      </c>
      <c r="K77" s="1304">
        <v>93252.29449876002</v>
      </c>
      <c r="L77" s="1304">
        <v>87800</v>
      </c>
      <c r="M77" s="174"/>
    </row>
    <row r="78" spans="1:13" s="74" customFormat="1" ht="12" customHeight="1">
      <c r="A78" s="491"/>
      <c r="B78" s="603" t="s">
        <v>314</v>
      </c>
      <c r="C78" s="898">
        <v>101487</v>
      </c>
      <c r="D78" s="899"/>
      <c r="E78" s="899">
        <v>113256.14104000003</v>
      </c>
      <c r="F78" s="899">
        <v>119305</v>
      </c>
      <c r="G78" s="1305">
        <v>119948</v>
      </c>
      <c r="H78" s="1306">
        <v>117200</v>
      </c>
      <c r="I78" s="899"/>
      <c r="J78" s="1305">
        <v>104000</v>
      </c>
      <c r="K78" s="1305">
        <v>124500</v>
      </c>
      <c r="L78" s="1305">
        <v>116500</v>
      </c>
      <c r="M78" s="128"/>
    </row>
    <row r="79" spans="1:13" s="74" customFormat="1" ht="12" customHeight="1">
      <c r="A79" s="491"/>
      <c r="B79" s="603" t="s">
        <v>334</v>
      </c>
      <c r="C79" s="898">
        <v>341438.99999999948</v>
      </c>
      <c r="D79" s="899"/>
      <c r="E79" s="899">
        <v>228825.99999999997</v>
      </c>
      <c r="F79" s="899">
        <v>285966.99999999994</v>
      </c>
      <c r="G79" s="1305">
        <v>243741.99999999988</v>
      </c>
      <c r="H79" s="1306">
        <v>217300</v>
      </c>
      <c r="I79" s="899"/>
      <c r="J79" s="1305">
        <v>222100</v>
      </c>
      <c r="K79" s="1305">
        <v>214800</v>
      </c>
      <c r="L79" s="1305">
        <v>228100</v>
      </c>
      <c r="M79" s="128"/>
    </row>
    <row r="80" spans="1:13" s="74" customFormat="1" ht="20.399999999999999">
      <c r="A80" s="491"/>
      <c r="B80" s="603" t="s">
        <v>316</v>
      </c>
      <c r="C80" s="898">
        <v>187772.95500085995</v>
      </c>
      <c r="D80" s="899"/>
      <c r="E80" s="899">
        <v>127676.90971541002</v>
      </c>
      <c r="F80" s="899">
        <v>157278.82182969991</v>
      </c>
      <c r="G80" s="1305">
        <v>154071.37746247993</v>
      </c>
      <c r="H80" s="1306">
        <v>152900</v>
      </c>
      <c r="I80" s="899"/>
      <c r="J80" s="1305">
        <v>144200</v>
      </c>
      <c r="K80" s="1305">
        <v>147300</v>
      </c>
      <c r="L80" s="1305">
        <v>140700</v>
      </c>
      <c r="M80" s="128"/>
    </row>
    <row r="81" spans="1:13" s="74" customFormat="1" ht="12" customHeight="1">
      <c r="A81" s="491"/>
      <c r="B81" s="649" t="s">
        <v>317</v>
      </c>
      <c r="C81" s="898">
        <v>152246.80845167997</v>
      </c>
      <c r="D81" s="899"/>
      <c r="E81" s="899">
        <v>78508.938921480003</v>
      </c>
      <c r="F81" s="899">
        <v>111587.63329149003</v>
      </c>
      <c r="G81" s="1305">
        <v>100359.14328761</v>
      </c>
      <c r="H81" s="1306">
        <v>96900</v>
      </c>
      <c r="I81" s="899"/>
      <c r="J81" s="1305">
        <v>73400</v>
      </c>
      <c r="K81" s="1305">
        <v>93300</v>
      </c>
      <c r="L81" s="1305">
        <v>90600</v>
      </c>
      <c r="M81" s="128"/>
    </row>
    <row r="82" spans="1:13" s="74" customFormat="1" ht="12" customHeight="1">
      <c r="A82" s="491"/>
      <c r="B82" s="460" t="s">
        <v>318</v>
      </c>
      <c r="C82" s="900">
        <v>171400</v>
      </c>
      <c r="D82" s="901"/>
      <c r="E82" s="902">
        <v>155300</v>
      </c>
      <c r="F82" s="902">
        <v>171512.36769084027</v>
      </c>
      <c r="G82" s="903">
        <v>168100</v>
      </c>
      <c r="H82" s="900">
        <v>163200</v>
      </c>
      <c r="I82" s="901"/>
      <c r="J82" s="904">
        <v>160400</v>
      </c>
      <c r="K82" s="904">
        <v>153800</v>
      </c>
      <c r="L82" s="905">
        <v>151600</v>
      </c>
      <c r="M82" s="128"/>
    </row>
    <row r="83" spans="1:13" s="74" customFormat="1" ht="11.4">
      <c r="A83" s="491"/>
      <c r="B83" s="442" t="s">
        <v>319</v>
      </c>
      <c r="C83" s="906">
        <v>1082486</v>
      </c>
      <c r="D83" s="907"/>
      <c r="E83" s="908">
        <v>795607.14104000013</v>
      </c>
      <c r="F83" s="908">
        <v>941477.00000000023</v>
      </c>
      <c r="G83" s="909">
        <v>878293.99999999988</v>
      </c>
      <c r="H83" s="906">
        <v>838100</v>
      </c>
      <c r="I83" s="907"/>
      <c r="J83" s="908">
        <v>790500</v>
      </c>
      <c r="K83" s="908">
        <v>827000</v>
      </c>
      <c r="L83" s="909">
        <v>815300</v>
      </c>
      <c r="M83" s="128"/>
    </row>
    <row r="84" spans="1:13" s="74" customFormat="1" ht="12" customHeight="1">
      <c r="A84" s="491"/>
      <c r="B84" s="461" t="s">
        <v>320</v>
      </c>
      <c r="C84" s="913">
        <v>198413.721617859</v>
      </c>
      <c r="D84" s="911"/>
      <c r="E84" s="911">
        <v>146227.03872188032</v>
      </c>
      <c r="F84" s="911">
        <v>152107.61403456007</v>
      </c>
      <c r="G84" s="912">
        <v>145382.94866057002</v>
      </c>
      <c r="H84" s="910">
        <v>151408.62508740014</v>
      </c>
      <c r="I84" s="911"/>
      <c r="J84" s="911">
        <v>136278.73094252005</v>
      </c>
      <c r="K84" s="911">
        <v>137647.34260976006</v>
      </c>
      <c r="L84" s="912">
        <v>130300</v>
      </c>
      <c r="M84" s="128"/>
    </row>
    <row r="85" spans="1:13" ht="12" customHeight="1">
      <c r="B85" s="603" t="s">
        <v>321</v>
      </c>
      <c r="C85" s="913">
        <v>338703.00000000006</v>
      </c>
      <c r="D85" s="894"/>
      <c r="E85" s="914">
        <v>228866.99999999971</v>
      </c>
      <c r="F85" s="914">
        <v>283231.99999999988</v>
      </c>
      <c r="G85" s="59">
        <v>242945.99999999983</v>
      </c>
      <c r="H85" s="608">
        <v>213500</v>
      </c>
      <c r="I85" s="894"/>
      <c r="J85" s="914">
        <v>219600</v>
      </c>
      <c r="K85" s="914">
        <v>213700</v>
      </c>
      <c r="L85" s="914">
        <v>224900</v>
      </c>
      <c r="M85" s="128"/>
    </row>
    <row r="86" spans="1:13" ht="12" customHeight="1">
      <c r="B86" s="603" t="s">
        <v>335</v>
      </c>
      <c r="C86" s="1307">
        <v>201747.00000000003</v>
      </c>
      <c r="D86" s="616"/>
      <c r="E86" s="1308">
        <v>171452.98988368188</v>
      </c>
      <c r="F86" s="1308">
        <v>184900</v>
      </c>
      <c r="G86" s="59">
        <v>175907</v>
      </c>
      <c r="H86" s="608">
        <v>176589.56171244648</v>
      </c>
      <c r="I86" s="616"/>
      <c r="J86" s="616">
        <v>170902.00000000006</v>
      </c>
      <c r="K86" s="616">
        <v>175924</v>
      </c>
      <c r="L86" s="915">
        <v>180438</v>
      </c>
      <c r="M86" s="128"/>
    </row>
    <row r="87" spans="1:13" ht="12" customHeight="1">
      <c r="B87" s="603"/>
      <c r="C87" s="974"/>
      <c r="D87" s="935"/>
      <c r="E87" s="974"/>
      <c r="F87" s="935"/>
      <c r="G87" s="935"/>
      <c r="H87" s="935"/>
      <c r="I87" s="935"/>
      <c r="J87" s="935"/>
      <c r="K87" s="935"/>
      <c r="L87" s="935"/>
      <c r="M87" s="129"/>
    </row>
    <row r="88" spans="1:13" ht="12" customHeight="1">
      <c r="B88" s="604" t="s">
        <v>254</v>
      </c>
      <c r="C88" s="979"/>
      <c r="D88" s="939"/>
      <c r="E88" s="979"/>
      <c r="F88" s="979"/>
      <c r="G88" s="979"/>
      <c r="H88" s="979"/>
      <c r="I88" s="939"/>
      <c r="J88" s="979"/>
      <c r="K88" s="979"/>
      <c r="L88" s="979"/>
      <c r="M88" s="62"/>
    </row>
    <row r="89" spans="1:13" s="74" customFormat="1" ht="12" customHeight="1">
      <c r="A89" s="491"/>
      <c r="B89" s="603" t="s">
        <v>297</v>
      </c>
      <c r="C89" s="933">
        <v>0.121</v>
      </c>
      <c r="D89" s="935"/>
      <c r="E89" s="935">
        <v>0.03</v>
      </c>
      <c r="F89" s="934">
        <v>9.0999999999999998E-2</v>
      </c>
      <c r="G89" s="935">
        <v>9.1999999999999998E-2</v>
      </c>
      <c r="H89" s="933">
        <v>9.2999999999999999E-2</v>
      </c>
      <c r="I89" s="935"/>
      <c r="J89" s="934">
        <v>-1.2999999999999999E-2</v>
      </c>
      <c r="K89" s="934">
        <v>6.6000000000000003E-2</v>
      </c>
      <c r="L89" s="934">
        <v>9.0999999999999998E-2</v>
      </c>
      <c r="M89" s="161"/>
    </row>
    <row r="90" spans="1:13" s="74" customFormat="1" ht="10.199999999999999">
      <c r="A90" s="491"/>
      <c r="B90" s="603" t="s">
        <v>298</v>
      </c>
      <c r="C90" s="608">
        <v>27184.286737211063</v>
      </c>
      <c r="D90" s="616"/>
      <c r="E90" s="616">
        <v>25827.793645787413</v>
      </c>
      <c r="F90" s="59">
        <v>26900</v>
      </c>
      <c r="G90" s="616">
        <v>25823.570478726699</v>
      </c>
      <c r="H90" s="608">
        <v>25087.922636579551</v>
      </c>
      <c r="I90" s="616"/>
      <c r="J90" s="952">
        <v>25986.736424934759</v>
      </c>
      <c r="K90" s="952">
        <v>25871.782278996834</v>
      </c>
      <c r="L90" s="952">
        <v>26430.187051959558</v>
      </c>
      <c r="M90" s="62"/>
    </row>
    <row r="91" spans="1:13" s="74" customFormat="1" ht="10.199999999999999">
      <c r="A91" s="491"/>
      <c r="B91" s="603" t="s">
        <v>257</v>
      </c>
      <c r="C91" s="916">
        <v>0.47</v>
      </c>
      <c r="D91" s="917"/>
      <c r="E91" s="918">
        <v>0.83</v>
      </c>
      <c r="F91" s="919">
        <v>0.66</v>
      </c>
      <c r="G91" s="917">
        <v>0.67</v>
      </c>
      <c r="H91" s="920">
        <v>0.65</v>
      </c>
      <c r="I91" s="917"/>
      <c r="J91" s="919">
        <v>0.95</v>
      </c>
      <c r="K91" s="919">
        <v>0.78</v>
      </c>
      <c r="L91" s="919">
        <v>0.69</v>
      </c>
      <c r="M91" s="130"/>
    </row>
    <row r="92" spans="1:13" s="74" customFormat="1" ht="12" customHeight="1">
      <c r="A92" s="491"/>
      <c r="B92" s="603"/>
      <c r="C92" s="974"/>
      <c r="D92" s="1309"/>
      <c r="E92" s="1309"/>
      <c r="F92" s="1309"/>
      <c r="G92" s="1309"/>
      <c r="H92" s="1309"/>
      <c r="I92" s="1309"/>
      <c r="J92" s="1309"/>
      <c r="K92" s="1309"/>
      <c r="L92" s="1309"/>
      <c r="M92" s="130"/>
    </row>
    <row r="93" spans="1:13" s="74" customFormat="1" ht="28.8">
      <c r="A93" s="491"/>
      <c r="B93" s="604" t="s">
        <v>36</v>
      </c>
      <c r="C93" s="972" t="s">
        <v>25</v>
      </c>
      <c r="D93" s="921"/>
      <c r="E93" s="972" t="s">
        <v>25</v>
      </c>
      <c r="F93" s="922" t="s">
        <v>25</v>
      </c>
      <c r="G93" s="922" t="s">
        <v>25</v>
      </c>
      <c r="H93" s="922" t="s">
        <v>25</v>
      </c>
      <c r="I93" s="921"/>
      <c r="J93" s="922" t="s">
        <v>25</v>
      </c>
      <c r="K93" s="922" t="s">
        <v>25</v>
      </c>
      <c r="L93" s="922" t="s">
        <v>25</v>
      </c>
      <c r="M93" s="62"/>
    </row>
    <row r="94" spans="1:13" s="74" customFormat="1" ht="12" customHeight="1">
      <c r="A94" s="491"/>
      <c r="B94" s="605" t="s">
        <v>261</v>
      </c>
      <c r="C94" s="923">
        <v>1203.3751463099975</v>
      </c>
      <c r="D94" s="884"/>
      <c r="E94" s="924">
        <v>437.96135766835988</v>
      </c>
      <c r="F94" s="885">
        <v>886</v>
      </c>
      <c r="G94" s="886">
        <v>893.89066928</v>
      </c>
      <c r="H94" s="883">
        <v>845.66171980999945</v>
      </c>
      <c r="I94" s="884"/>
      <c r="J94" s="885">
        <v>108.23904774000071</v>
      </c>
      <c r="K94" s="885">
        <v>530.27921557999946</v>
      </c>
      <c r="L94" s="885">
        <v>835.32588338999767</v>
      </c>
      <c r="M94" s="179"/>
    </row>
    <row r="95" spans="1:13" s="74" customFormat="1" ht="12" customHeight="1">
      <c r="A95" s="491"/>
      <c r="B95" s="603" t="s">
        <v>336</v>
      </c>
      <c r="C95" s="925">
        <v>820.2945932055984</v>
      </c>
      <c r="D95" s="884"/>
      <c r="E95" s="926">
        <v>251.41124485766136</v>
      </c>
      <c r="F95" s="888">
        <v>613.64999955975588</v>
      </c>
      <c r="G95" s="884">
        <v>601.09329585269961</v>
      </c>
      <c r="H95" s="927">
        <v>598</v>
      </c>
      <c r="I95" s="884"/>
      <c r="J95" s="888">
        <v>-57</v>
      </c>
      <c r="K95" s="888">
        <v>456</v>
      </c>
      <c r="L95" s="888">
        <v>600</v>
      </c>
      <c r="M95" s="167"/>
    </row>
    <row r="96" spans="1:13" ht="12" customHeight="1">
      <c r="B96" s="603" t="s">
        <v>297</v>
      </c>
      <c r="C96" s="928">
        <v>0.121</v>
      </c>
      <c r="D96" s="929"/>
      <c r="E96" s="930">
        <v>3.9E-2</v>
      </c>
      <c r="F96" s="931">
        <v>9.1999999999999998E-2</v>
      </c>
      <c r="G96" s="929">
        <v>9.2999999999999999E-2</v>
      </c>
      <c r="H96" s="932">
        <v>9.5000000000000001E-2</v>
      </c>
      <c r="I96" s="929"/>
      <c r="J96" s="931">
        <v>-8.9999999999999993E-3</v>
      </c>
      <c r="K96" s="931">
        <v>7.0000000000000007E-2</v>
      </c>
      <c r="L96" s="931">
        <v>9.0999999999999998E-2</v>
      </c>
      <c r="M96" s="167"/>
    </row>
    <row r="97" spans="1:13" s="74" customFormat="1" ht="15.75" customHeight="1">
      <c r="A97" s="491"/>
      <c r="B97" s="603" t="s">
        <v>257</v>
      </c>
      <c r="C97" s="916">
        <v>0.47</v>
      </c>
      <c r="D97" s="917"/>
      <c r="E97" s="918">
        <v>0.8</v>
      </c>
      <c r="F97" s="919">
        <v>0.65</v>
      </c>
      <c r="G97" s="917">
        <v>0.67</v>
      </c>
      <c r="H97" s="920">
        <v>0.65</v>
      </c>
      <c r="I97" s="917"/>
      <c r="J97" s="919">
        <v>0.94</v>
      </c>
      <c r="K97" s="919">
        <v>0.77</v>
      </c>
      <c r="L97" s="919">
        <v>0.69</v>
      </c>
      <c r="M97" s="158"/>
    </row>
    <row r="98" spans="1:13" ht="16.5" customHeight="1">
      <c r="B98" s="170"/>
      <c r="C98" s="440"/>
      <c r="D98" s="440"/>
      <c r="E98" s="440"/>
      <c r="F98" s="440"/>
      <c r="G98" s="158"/>
      <c r="H98" s="440"/>
      <c r="I98" s="440"/>
      <c r="J98" s="440"/>
      <c r="K98" s="157"/>
      <c r="L98" s="158"/>
      <c r="M98" s="158"/>
    </row>
    <row r="99" spans="1:13" s="987" customFormat="1" ht="16.5" customHeight="1">
      <c r="B99" s="272" t="s">
        <v>59</v>
      </c>
      <c r="C99" s="929"/>
      <c r="D99" s="929"/>
      <c r="E99" s="929"/>
      <c r="F99" s="929"/>
      <c r="G99" s="929"/>
      <c r="H99" s="929"/>
      <c r="I99" s="929"/>
      <c r="J99" s="929"/>
      <c r="K99" s="931"/>
      <c r="L99" s="929"/>
      <c r="M99" s="929"/>
    </row>
    <row r="100" spans="1:13" s="74" customFormat="1" ht="14.25" customHeight="1">
      <c r="A100" s="491"/>
      <c r="B100" s="50"/>
      <c r="C100" s="14"/>
      <c r="D100" s="511"/>
      <c r="E100" s="11"/>
      <c r="F100" s="14"/>
      <c r="G100" s="14"/>
      <c r="H100" s="14"/>
      <c r="I100" s="14"/>
      <c r="J100" s="11"/>
      <c r="K100" s="14"/>
      <c r="L100" s="14"/>
      <c r="M100" s="14"/>
    </row>
    <row r="101" spans="1:13" ht="12" customHeight="1">
      <c r="B101" s="77" t="s">
        <v>76</v>
      </c>
      <c r="C101" s="164" t="s">
        <v>274</v>
      </c>
      <c r="D101" s="163"/>
      <c r="E101" s="164" t="s">
        <v>159</v>
      </c>
      <c r="F101" s="164" t="s">
        <v>152</v>
      </c>
      <c r="G101" s="164" t="s">
        <v>52</v>
      </c>
      <c r="H101" s="164" t="s">
        <v>53</v>
      </c>
      <c r="I101" s="163"/>
      <c r="J101" s="164" t="s">
        <v>54</v>
      </c>
      <c r="K101" s="164" t="s">
        <v>55</v>
      </c>
      <c r="L101" s="164" t="s">
        <v>56</v>
      </c>
      <c r="M101" s="14"/>
    </row>
    <row r="102" spans="1:13" ht="12" customHeight="1">
      <c r="B102" s="468" t="s">
        <v>275</v>
      </c>
      <c r="C102" s="467" t="s">
        <v>25</v>
      </c>
      <c r="D102" s="466"/>
      <c r="E102" s="465" t="s">
        <v>25</v>
      </c>
      <c r="F102" s="467" t="s">
        <v>25</v>
      </c>
      <c r="G102" s="467" t="s">
        <v>25</v>
      </c>
      <c r="H102" s="467" t="s">
        <v>25</v>
      </c>
      <c r="I102" s="466"/>
      <c r="J102" s="465" t="s">
        <v>25</v>
      </c>
      <c r="K102" s="467" t="s">
        <v>25</v>
      </c>
      <c r="L102" s="467" t="s">
        <v>25</v>
      </c>
      <c r="M102" s="54"/>
    </row>
    <row r="103" spans="1:13" s="491" customFormat="1" ht="12" customHeight="1">
      <c r="B103" s="463" t="s">
        <v>276</v>
      </c>
      <c r="C103" s="941">
        <v>663</v>
      </c>
      <c r="D103" s="951"/>
      <c r="E103" s="943">
        <v>717.00000000000023</v>
      </c>
      <c r="F103" s="943">
        <v>720</v>
      </c>
      <c r="G103" s="943">
        <v>720</v>
      </c>
      <c r="H103" s="941">
        <v>665</v>
      </c>
      <c r="I103" s="951"/>
      <c r="J103" s="943">
        <v>664</v>
      </c>
      <c r="K103" s="943">
        <v>691</v>
      </c>
      <c r="L103" s="942">
        <v>699</v>
      </c>
      <c r="M103" s="54"/>
    </row>
    <row r="104" spans="1:13" s="491" customFormat="1" ht="12" customHeight="1">
      <c r="B104" s="460" t="s">
        <v>337</v>
      </c>
      <c r="C104" s="944">
        <v>364</v>
      </c>
      <c r="D104" s="951"/>
      <c r="E104" s="946">
        <v>421</v>
      </c>
      <c r="F104" s="946">
        <v>413</v>
      </c>
      <c r="G104" s="946">
        <v>388</v>
      </c>
      <c r="H104" s="944">
        <v>400</v>
      </c>
      <c r="I104" s="951"/>
      <c r="J104" s="946">
        <v>406</v>
      </c>
      <c r="K104" s="946">
        <v>364</v>
      </c>
      <c r="L104" s="945">
        <v>428</v>
      </c>
      <c r="M104" s="54"/>
    </row>
    <row r="105" spans="1:13" s="74" customFormat="1" ht="12" customHeight="1">
      <c r="A105" s="491"/>
      <c r="B105" s="442" t="s">
        <v>278</v>
      </c>
      <c r="C105" s="947">
        <v>1027</v>
      </c>
      <c r="D105" s="953"/>
      <c r="E105" s="949">
        <v>1137.9999999999998</v>
      </c>
      <c r="F105" s="949">
        <v>1133.0000000000002</v>
      </c>
      <c r="G105" s="949">
        <v>1108</v>
      </c>
      <c r="H105" s="947">
        <v>1064.9999999999998</v>
      </c>
      <c r="I105" s="953"/>
      <c r="J105" s="949">
        <v>1070</v>
      </c>
      <c r="K105" s="949">
        <v>1054.9999999999998</v>
      </c>
      <c r="L105" s="948">
        <v>1127.0000000000005</v>
      </c>
      <c r="M105" s="68"/>
    </row>
    <row r="106" spans="1:13" s="74" customFormat="1" ht="10.199999999999999">
      <c r="A106" s="491"/>
      <c r="B106" s="460" t="s">
        <v>243</v>
      </c>
      <c r="C106" s="944">
        <v>-885</v>
      </c>
      <c r="D106" s="951"/>
      <c r="E106" s="946">
        <v>-299.00000000000006</v>
      </c>
      <c r="F106" s="946">
        <v>-320.99999999999989</v>
      </c>
      <c r="G106" s="946">
        <v>-203.00000000000003</v>
      </c>
      <c r="H106" s="944">
        <v>-193.00000000000003</v>
      </c>
      <c r="I106" s="951"/>
      <c r="J106" s="946">
        <v>-319</v>
      </c>
      <c r="K106" s="946">
        <v>-145.99999999999997</v>
      </c>
      <c r="L106" s="945">
        <v>-91.000000000000028</v>
      </c>
      <c r="M106" s="61"/>
    </row>
    <row r="107" spans="1:13" s="74" customFormat="1" ht="11.4">
      <c r="A107" s="491"/>
      <c r="B107" s="442" t="s">
        <v>244</v>
      </c>
      <c r="C107" s="947">
        <v>142.00000000000014</v>
      </c>
      <c r="D107" s="953"/>
      <c r="E107" s="949">
        <v>838.99999999999977</v>
      </c>
      <c r="F107" s="949">
        <v>812</v>
      </c>
      <c r="G107" s="949">
        <v>904.99999999999977</v>
      </c>
      <c r="H107" s="947">
        <v>871.99999999999989</v>
      </c>
      <c r="I107" s="953"/>
      <c r="J107" s="949">
        <v>751.00000000000011</v>
      </c>
      <c r="K107" s="949">
        <v>908.99999999999989</v>
      </c>
      <c r="L107" s="948">
        <v>1036.0000000000002</v>
      </c>
      <c r="M107" s="61"/>
    </row>
    <row r="108" spans="1:13" s="74" customFormat="1" ht="12" customHeight="1">
      <c r="A108" s="491"/>
      <c r="B108" s="461" t="s">
        <v>279</v>
      </c>
      <c r="C108" s="950">
        <v>-529</v>
      </c>
      <c r="D108" s="951"/>
      <c r="E108" s="951">
        <v>-549</v>
      </c>
      <c r="F108" s="951">
        <v>-570</v>
      </c>
      <c r="G108" s="951">
        <v>-575</v>
      </c>
      <c r="H108" s="950">
        <v>-586.50862599999994</v>
      </c>
      <c r="I108" s="951"/>
      <c r="J108" s="951">
        <v>-606</v>
      </c>
      <c r="K108" s="951">
        <v>-565.17221600000005</v>
      </c>
      <c r="L108" s="940">
        <v>-532.76769526016972</v>
      </c>
      <c r="M108" s="180"/>
    </row>
    <row r="109" spans="1:13" ht="12" customHeight="1">
      <c r="B109" s="460" t="s">
        <v>280</v>
      </c>
      <c r="C109" s="944">
        <v>0</v>
      </c>
      <c r="D109" s="951"/>
      <c r="E109" s="946">
        <v>-18.399999999999981</v>
      </c>
      <c r="F109" s="946">
        <v>0</v>
      </c>
      <c r="G109" s="946">
        <v>0</v>
      </c>
      <c r="H109" s="944">
        <v>0</v>
      </c>
      <c r="I109" s="951"/>
      <c r="J109" s="946">
        <v>-22</v>
      </c>
      <c r="K109" s="946">
        <v>0</v>
      </c>
      <c r="L109" s="945">
        <v>0</v>
      </c>
      <c r="M109" s="61"/>
    </row>
    <row r="110" spans="1:13" s="491" customFormat="1" ht="12" customHeight="1">
      <c r="B110" s="442" t="s">
        <v>281</v>
      </c>
      <c r="C110" s="947">
        <v>-529</v>
      </c>
      <c r="D110" s="953"/>
      <c r="E110" s="949">
        <v>-567.4</v>
      </c>
      <c r="F110" s="949">
        <v>-570</v>
      </c>
      <c r="G110" s="949">
        <v>-575</v>
      </c>
      <c r="H110" s="947">
        <v>-586.50862599999994</v>
      </c>
      <c r="I110" s="953"/>
      <c r="J110" s="949">
        <v>-628</v>
      </c>
      <c r="K110" s="949">
        <v>-565.17221600000005</v>
      </c>
      <c r="L110" s="948">
        <v>-532.76769526016972</v>
      </c>
      <c r="M110" s="458"/>
    </row>
    <row r="111" spans="1:13" ht="12" customHeight="1">
      <c r="B111" s="460" t="s">
        <v>246</v>
      </c>
      <c r="C111" s="944">
        <v>0</v>
      </c>
      <c r="D111" s="951"/>
      <c r="E111" s="946">
        <v>-6.5187184</v>
      </c>
      <c r="F111" s="946">
        <v>4.1046522099999994</v>
      </c>
      <c r="G111" s="946">
        <v>-3.5033444999999999</v>
      </c>
      <c r="H111" s="944">
        <v>0</v>
      </c>
      <c r="I111" s="951"/>
      <c r="J111" s="946">
        <v>-9.5127317913079334</v>
      </c>
      <c r="K111" s="946">
        <v>0</v>
      </c>
      <c r="L111" s="945">
        <v>-47.232304739830447</v>
      </c>
      <c r="M111" s="61"/>
    </row>
    <row r="112" spans="1:13" s="74" customFormat="1" ht="12" customHeight="1">
      <c r="A112" s="491"/>
      <c r="B112" s="442" t="s">
        <v>247</v>
      </c>
      <c r="C112" s="947">
        <v>-529.00000000000011</v>
      </c>
      <c r="D112" s="953"/>
      <c r="E112" s="949">
        <v>-573.99999999999909</v>
      </c>
      <c r="F112" s="949">
        <v>-566.00000000000023</v>
      </c>
      <c r="G112" s="949">
        <v>-579.00000000000034</v>
      </c>
      <c r="H112" s="947">
        <v>-586.99999999999989</v>
      </c>
      <c r="I112" s="953"/>
      <c r="J112" s="949">
        <v>-638.00000000000011</v>
      </c>
      <c r="K112" s="949">
        <v>-565</v>
      </c>
      <c r="L112" s="948">
        <v>-580.00000000000011</v>
      </c>
      <c r="M112" s="61"/>
    </row>
    <row r="113" spans="1:13" s="74" customFormat="1" ht="12" customHeight="1">
      <c r="A113" s="491"/>
      <c r="B113" s="460" t="s">
        <v>248</v>
      </c>
      <c r="C113" s="944">
        <v>5.9999999999998996</v>
      </c>
      <c r="D113" s="951"/>
      <c r="E113" s="946">
        <v>16</v>
      </c>
      <c r="F113" s="946">
        <v>8.9999999999997353</v>
      </c>
      <c r="G113" s="946">
        <v>10.000000000000357</v>
      </c>
      <c r="H113" s="944">
        <v>6.0000000000000542</v>
      </c>
      <c r="I113" s="951"/>
      <c r="J113" s="946">
        <v>17.000000000000394</v>
      </c>
      <c r="K113" s="946">
        <v>8</v>
      </c>
      <c r="L113" s="945">
        <v>6.0000000000000009</v>
      </c>
      <c r="M113" s="180"/>
    </row>
    <row r="114" spans="1:13" ht="12" customHeight="1">
      <c r="B114" s="442" t="s">
        <v>385</v>
      </c>
      <c r="C114" s="947">
        <v>-380.99999999999989</v>
      </c>
      <c r="D114" s="953"/>
      <c r="E114" s="949">
        <v>281.00000000000057</v>
      </c>
      <c r="F114" s="949">
        <v>254.99999999999966</v>
      </c>
      <c r="G114" s="949">
        <v>335.99999999999983</v>
      </c>
      <c r="H114" s="947">
        <v>291.00000000000006</v>
      </c>
      <c r="I114" s="953"/>
      <c r="J114" s="949">
        <v>130</v>
      </c>
      <c r="K114" s="949">
        <v>352.00000000000011</v>
      </c>
      <c r="L114" s="948">
        <v>462.00000000000023</v>
      </c>
      <c r="M114" s="61"/>
    </row>
    <row r="115" spans="1:13" ht="12" customHeight="1">
      <c r="B115" s="461" t="s">
        <v>386</v>
      </c>
      <c r="C115" s="950">
        <v>-290.99999999999977</v>
      </c>
      <c r="D115" s="951"/>
      <c r="E115" s="951">
        <v>204.0000000000008</v>
      </c>
      <c r="F115" s="951">
        <v>189.99999999999946</v>
      </c>
      <c r="G115" s="951">
        <v>235.9999999999998</v>
      </c>
      <c r="H115" s="950">
        <v>206</v>
      </c>
      <c r="I115" s="951"/>
      <c r="J115" s="951">
        <v>63</v>
      </c>
      <c r="K115" s="951">
        <v>256</v>
      </c>
      <c r="L115" s="940">
        <v>326</v>
      </c>
      <c r="M115" s="180"/>
    </row>
    <row r="116" spans="1:13" ht="12" customHeight="1">
      <c r="B116" s="461"/>
      <c r="C116" s="974"/>
      <c r="D116" s="52"/>
      <c r="E116" s="939"/>
      <c r="F116" s="52"/>
      <c r="G116" s="52"/>
      <c r="H116" s="51"/>
      <c r="I116" s="52"/>
      <c r="J116" s="52"/>
      <c r="K116" s="52"/>
      <c r="L116" s="51"/>
      <c r="M116" s="180"/>
    </row>
    <row r="117" spans="1:13" s="74" customFormat="1" ht="12" customHeight="1">
      <c r="A117" s="491"/>
      <c r="B117" s="624" t="s">
        <v>293</v>
      </c>
      <c r="C117" s="1241" t="s">
        <v>263</v>
      </c>
      <c r="D117" s="661"/>
      <c r="E117" s="1241" t="s">
        <v>263</v>
      </c>
      <c r="F117" s="1241" t="s">
        <v>263</v>
      </c>
      <c r="G117" s="1241" t="s">
        <v>263</v>
      </c>
      <c r="H117" s="619" t="s">
        <v>263</v>
      </c>
      <c r="I117" s="661"/>
      <c r="J117" s="1241" t="s">
        <v>263</v>
      </c>
      <c r="K117" s="1241" t="s">
        <v>263</v>
      </c>
      <c r="L117" s="619" t="s">
        <v>263</v>
      </c>
      <c r="M117" s="51"/>
    </row>
    <row r="118" spans="1:13" ht="10.199999999999999">
      <c r="B118" s="605" t="s">
        <v>313</v>
      </c>
      <c r="C118" s="606">
        <v>38768.634383639997</v>
      </c>
      <c r="D118" s="56"/>
      <c r="E118" s="1242">
        <v>40771.596863889994</v>
      </c>
      <c r="F118" s="1242">
        <v>42251.681154199992</v>
      </c>
      <c r="G118" s="1242">
        <v>42710.175944050003</v>
      </c>
      <c r="H118" s="1243">
        <v>40302.399308</v>
      </c>
      <c r="I118" s="56"/>
      <c r="J118" s="1242">
        <v>40845.871509529999</v>
      </c>
      <c r="K118" s="1242">
        <v>39140.450870649991</v>
      </c>
      <c r="L118" s="620">
        <v>37663.575109520003</v>
      </c>
      <c r="M118" s="156"/>
    </row>
    <row r="119" spans="1:13" ht="11.25" customHeight="1">
      <c r="B119" s="603" t="s">
        <v>286</v>
      </c>
      <c r="C119" s="608">
        <v>70715</v>
      </c>
      <c r="D119" s="56"/>
      <c r="E119" s="56">
        <v>65751</v>
      </c>
      <c r="F119" s="56">
        <v>68096.999999999985</v>
      </c>
      <c r="G119" s="56">
        <v>73118.999999999985</v>
      </c>
      <c r="H119" s="1246">
        <v>80900</v>
      </c>
      <c r="I119" s="56"/>
      <c r="J119" s="56">
        <v>71600</v>
      </c>
      <c r="K119" s="56">
        <v>73200</v>
      </c>
      <c r="L119" s="601">
        <v>71200</v>
      </c>
      <c r="M119" s="56"/>
    </row>
    <row r="120" spans="1:13" ht="12" customHeight="1">
      <c r="B120" s="603" t="s">
        <v>320</v>
      </c>
      <c r="C120" s="608">
        <v>64938.000548919998</v>
      </c>
      <c r="D120" s="56"/>
      <c r="E120" s="56">
        <v>63824.339862589994</v>
      </c>
      <c r="F120" s="56">
        <v>65502.619738510009</v>
      </c>
      <c r="G120" s="56">
        <v>66557.716143999991</v>
      </c>
      <c r="H120" s="1246">
        <v>64096.509167719996</v>
      </c>
      <c r="I120" s="56"/>
      <c r="J120" s="56">
        <v>60940.701811809995</v>
      </c>
      <c r="K120" s="56">
        <v>62691.122306329999</v>
      </c>
      <c r="L120" s="601">
        <v>60674.734098579996</v>
      </c>
      <c r="M120" s="56"/>
    </row>
    <row r="121" spans="1:13" ht="12" customHeight="1">
      <c r="B121" s="603" t="s">
        <v>335</v>
      </c>
      <c r="C121" s="608">
        <v>36161.000000000036</v>
      </c>
      <c r="D121" s="59"/>
      <c r="E121" s="59">
        <v>37690.309913056321</v>
      </c>
      <c r="F121" s="59">
        <v>38202.000000000036</v>
      </c>
      <c r="G121" s="59">
        <v>38865</v>
      </c>
      <c r="H121" s="954">
        <v>39481.376511787486</v>
      </c>
      <c r="I121" s="59"/>
      <c r="J121" s="952">
        <v>39839</v>
      </c>
      <c r="K121" s="952">
        <v>38671.000000000044</v>
      </c>
      <c r="L121" s="955">
        <v>37577</v>
      </c>
      <c r="M121" s="56"/>
    </row>
    <row r="122" spans="1:13" ht="12" customHeight="1">
      <c r="B122" s="603"/>
      <c r="C122" s="974"/>
      <c r="D122" s="656"/>
      <c r="E122" s="939"/>
      <c r="F122" s="656"/>
      <c r="G122" s="656"/>
      <c r="H122" s="57"/>
      <c r="I122" s="656"/>
      <c r="J122" s="656"/>
      <c r="K122" s="656"/>
      <c r="L122" s="57"/>
      <c r="M122" s="125"/>
    </row>
    <row r="123" spans="1:13" ht="12" customHeight="1">
      <c r="B123" s="624" t="s">
        <v>254</v>
      </c>
      <c r="C123" s="973"/>
      <c r="D123" s="939"/>
      <c r="E123" s="979"/>
      <c r="F123" s="979"/>
      <c r="G123" s="979"/>
      <c r="H123" s="973"/>
      <c r="I123" s="939"/>
      <c r="J123" s="979"/>
      <c r="K123" s="979"/>
      <c r="L123" s="973"/>
      <c r="M123" s="57"/>
    </row>
    <row r="124" spans="1:13" s="74" customFormat="1" ht="12" customHeight="1">
      <c r="A124" s="491"/>
      <c r="B124" s="603" t="s">
        <v>297</v>
      </c>
      <c r="C124" s="933">
        <v>-0.22600000000000001</v>
      </c>
      <c r="D124" s="934"/>
      <c r="E124" s="934">
        <v>0.159</v>
      </c>
      <c r="F124" s="934">
        <v>0.14199999999999999</v>
      </c>
      <c r="G124" s="934">
        <v>0.17799999999999999</v>
      </c>
      <c r="H124" s="933">
        <v>0.154</v>
      </c>
      <c r="I124" s="934"/>
      <c r="J124" s="934">
        <v>4.8000000000000001E-2</v>
      </c>
      <c r="K124" s="934">
        <v>0.19800000000000001</v>
      </c>
      <c r="L124" s="935">
        <v>0.26200000000000001</v>
      </c>
      <c r="M124" s="161"/>
    </row>
    <row r="125" spans="1:13" s="74" customFormat="1" ht="12" customHeight="1">
      <c r="A125" s="491"/>
      <c r="B125" s="603" t="s">
        <v>298</v>
      </c>
      <c r="C125" s="608">
        <v>5147.7971580542098</v>
      </c>
      <c r="D125" s="59"/>
      <c r="E125" s="59">
        <v>5127.9038617799533</v>
      </c>
      <c r="F125" s="59">
        <v>5343.138020422909</v>
      </c>
      <c r="G125" s="59">
        <v>5291.6276010377842</v>
      </c>
      <c r="H125" s="954">
        <v>5364.1960078036745</v>
      </c>
      <c r="I125" s="59"/>
      <c r="J125" s="952">
        <v>5303.0449166978769</v>
      </c>
      <c r="K125" s="952">
        <v>5157.4307458371077</v>
      </c>
      <c r="L125" s="955">
        <v>4973.2643551619367</v>
      </c>
      <c r="M125" s="58"/>
    </row>
    <row r="126" spans="1:13" ht="10.199999999999999">
      <c r="B126" s="603" t="s">
        <v>257</v>
      </c>
      <c r="C126" s="936">
        <v>0.52</v>
      </c>
      <c r="D126" s="934"/>
      <c r="E126" s="937">
        <v>0.5</v>
      </c>
      <c r="F126" s="937">
        <v>0.5</v>
      </c>
      <c r="G126" s="937">
        <v>0.52</v>
      </c>
      <c r="H126" s="936">
        <v>0.55000000000000004</v>
      </c>
      <c r="I126" s="934"/>
      <c r="J126" s="937">
        <v>0.6</v>
      </c>
      <c r="K126" s="937">
        <v>0.54</v>
      </c>
      <c r="L126" s="938">
        <v>0.51</v>
      </c>
      <c r="M126" s="125"/>
    </row>
    <row r="127" spans="1:13" ht="10.199999999999999">
      <c r="B127" s="603" t="s">
        <v>258</v>
      </c>
      <c r="C127" s="594">
        <v>846.18918429980693</v>
      </c>
      <c r="D127" s="59"/>
      <c r="E127" s="1310">
        <v>273400</v>
      </c>
      <c r="F127" s="1310">
        <v>283000</v>
      </c>
      <c r="G127" s="1310">
        <v>180000</v>
      </c>
      <c r="H127" s="956">
        <v>182000</v>
      </c>
      <c r="I127" s="59"/>
      <c r="J127" s="957">
        <v>290000</v>
      </c>
      <c r="K127" s="957">
        <v>138000</v>
      </c>
      <c r="L127" s="958">
        <v>90000</v>
      </c>
      <c r="M127" s="125"/>
    </row>
    <row r="128" spans="1:13" ht="12" customHeight="1">
      <c r="B128" s="603"/>
      <c r="C128" s="616"/>
      <c r="D128" s="1311"/>
      <c r="E128" s="1311"/>
      <c r="F128" s="1311"/>
      <c r="G128" s="1311"/>
      <c r="H128" s="1311"/>
      <c r="I128" s="1311"/>
      <c r="J128" s="1311"/>
      <c r="K128" s="1311"/>
      <c r="L128" s="1311"/>
      <c r="M128" s="125"/>
    </row>
    <row r="129" spans="1:13" s="74" customFormat="1" ht="28.8">
      <c r="A129" s="491"/>
      <c r="B129" s="604" t="s">
        <v>36</v>
      </c>
      <c r="C129" s="671" t="s">
        <v>25</v>
      </c>
      <c r="D129" s="1312"/>
      <c r="E129" s="671" t="s">
        <v>25</v>
      </c>
      <c r="F129" s="671" t="s">
        <v>25</v>
      </c>
      <c r="G129" s="671" t="s">
        <v>25</v>
      </c>
      <c r="H129" s="959" t="s">
        <v>25</v>
      </c>
      <c r="I129" s="1312"/>
      <c r="J129" s="960" t="s">
        <v>25</v>
      </c>
      <c r="K129" s="960" t="s">
        <v>25</v>
      </c>
      <c r="L129" s="959" t="s">
        <v>25</v>
      </c>
      <c r="M129" s="130"/>
    </row>
    <row r="130" spans="1:13" ht="12" customHeight="1">
      <c r="B130" s="605" t="s">
        <v>390</v>
      </c>
      <c r="C130" s="1313">
        <v>-381.38983299999984</v>
      </c>
      <c r="D130" s="126"/>
      <c r="E130" s="1314">
        <v>287.51871840000058</v>
      </c>
      <c r="F130" s="1314">
        <v>250.89534778999965</v>
      </c>
      <c r="G130" s="1314">
        <v>339.5033444999998</v>
      </c>
      <c r="H130" s="961">
        <v>291.49137400000006</v>
      </c>
      <c r="I130" s="126"/>
      <c r="J130" s="962">
        <v>139.51273179130794</v>
      </c>
      <c r="K130" s="962">
        <v>351.82778400000012</v>
      </c>
      <c r="L130" s="963">
        <v>509.23230473983062</v>
      </c>
      <c r="M130" s="181"/>
    </row>
    <row r="131" spans="1:13" s="74" customFormat="1" ht="12" customHeight="1">
      <c r="A131" s="491"/>
      <c r="B131" s="603" t="s">
        <v>386</v>
      </c>
      <c r="C131" s="1266">
        <v>-291.30353781999975</v>
      </c>
      <c r="D131" s="126"/>
      <c r="E131" s="126">
        <v>210.46861298320081</v>
      </c>
      <c r="F131" s="126">
        <v>187.13627478569944</v>
      </c>
      <c r="G131" s="126">
        <v>239.4247705859998</v>
      </c>
      <c r="H131" s="964">
        <v>206</v>
      </c>
      <c r="I131" s="126"/>
      <c r="J131" s="965">
        <v>70</v>
      </c>
      <c r="K131" s="965">
        <v>257</v>
      </c>
      <c r="L131" s="966">
        <v>360</v>
      </c>
      <c r="M131" s="182"/>
    </row>
    <row r="132" spans="1:13" ht="12" customHeight="1">
      <c r="B132" s="603" t="s">
        <v>297</v>
      </c>
      <c r="C132" s="1315">
        <v>-0.22600000000000001</v>
      </c>
      <c r="D132" s="1316"/>
      <c r="E132" s="1316">
        <v>0.16300000000000001</v>
      </c>
      <c r="F132" s="1316">
        <v>0.14000000000000001</v>
      </c>
      <c r="G132" s="1316">
        <v>0.18</v>
      </c>
      <c r="H132" s="967">
        <v>0.154</v>
      </c>
      <c r="I132" s="1316"/>
      <c r="J132" s="968">
        <v>5.3999999999999999E-2</v>
      </c>
      <c r="K132" s="968">
        <v>0.19900000000000001</v>
      </c>
      <c r="L132" s="969">
        <v>0.28899999999999998</v>
      </c>
      <c r="M132" s="182"/>
    </row>
    <row r="133" spans="1:13" ht="12" customHeight="1">
      <c r="B133" s="491" t="s">
        <v>257</v>
      </c>
      <c r="C133" s="936">
        <v>0.52</v>
      </c>
      <c r="D133" s="937"/>
      <c r="E133" s="937">
        <v>0.5</v>
      </c>
      <c r="F133" s="937">
        <v>0.5</v>
      </c>
      <c r="G133" s="937">
        <v>0.52</v>
      </c>
      <c r="H133" s="936">
        <v>0.55000000000000004</v>
      </c>
      <c r="I133" s="937"/>
      <c r="J133" s="937">
        <v>0.59</v>
      </c>
      <c r="K133" s="937">
        <v>0.54</v>
      </c>
      <c r="L133" s="938">
        <v>0.47</v>
      </c>
      <c r="M133" s="159"/>
    </row>
    <row r="134" spans="1:13" ht="12" customHeight="1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59"/>
    </row>
    <row r="135" spans="1:13" ht="12" customHeight="1">
      <c r="G135" s="74"/>
    </row>
    <row r="136" spans="1:13" ht="12" customHeight="1">
      <c r="G136" s="74"/>
    </row>
    <row r="137" spans="1:13" ht="12" customHeight="1">
      <c r="G137" s="74"/>
    </row>
    <row r="138" spans="1:13" ht="12" customHeight="1">
      <c r="G138" s="74"/>
    </row>
    <row r="139" spans="1:13" ht="12" customHeight="1">
      <c r="G139" s="74"/>
    </row>
    <row r="140" spans="1:13" ht="12" customHeight="1">
      <c r="G140" s="74"/>
    </row>
    <row r="141" spans="1:13" ht="12" customHeight="1">
      <c r="G141" s="74"/>
    </row>
    <row r="142" spans="1:13" ht="12" hidden="1" customHeight="1" outlineLevel="1">
      <c r="G142" s="74"/>
    </row>
    <row r="143" spans="1:13" ht="12" hidden="1" customHeight="1" outlineLevel="1">
      <c r="G143" s="74"/>
    </row>
    <row r="144" spans="1:13" ht="12" hidden="1" customHeight="1" outlineLevel="1">
      <c r="G144" s="74"/>
    </row>
    <row r="145" spans="1:13" ht="12" hidden="1" customHeight="1" outlineLevel="1">
      <c r="G145" s="74"/>
    </row>
    <row r="146" spans="1:13" ht="12" hidden="1" customHeight="1" outlineLevel="1">
      <c r="G146" s="74"/>
    </row>
    <row r="147" spans="1:13" ht="12" hidden="1" customHeight="1" outlineLevel="1">
      <c r="G147" s="74"/>
    </row>
    <row r="148" spans="1:13" ht="12" hidden="1" customHeight="1" outlineLevel="1">
      <c r="G148" s="74"/>
    </row>
    <row r="149" spans="1:13" ht="12" hidden="1" customHeight="1" outlineLevel="1">
      <c r="G149" s="74"/>
    </row>
    <row r="150" spans="1:13" ht="12" hidden="1" customHeight="1" outlineLevel="1">
      <c r="G150" s="74"/>
    </row>
    <row r="151" spans="1:13" s="237" customFormat="1" ht="12" hidden="1" customHeight="1" outlineLevel="1">
      <c r="A151" s="491"/>
      <c r="B151" s="15"/>
      <c r="C151" s="74"/>
      <c r="D151" s="491"/>
      <c r="E151" s="75"/>
      <c r="F151" s="74"/>
      <c r="G151" s="74"/>
      <c r="H151" s="15"/>
      <c r="I151" s="74"/>
      <c r="J151" s="75"/>
      <c r="K151" s="74"/>
      <c r="L151" s="15"/>
      <c r="M151" s="74"/>
    </row>
    <row r="152" spans="1:13" s="237" customFormat="1" ht="12" hidden="1" customHeight="1" outlineLevel="1">
      <c r="A152" s="491"/>
      <c r="B152" s="15"/>
      <c r="C152" s="74"/>
      <c r="D152" s="491"/>
      <c r="E152" s="75"/>
      <c r="F152" s="74"/>
      <c r="G152" s="74"/>
      <c r="H152" s="15"/>
      <c r="I152" s="74"/>
      <c r="J152" s="75"/>
      <c r="K152" s="74"/>
      <c r="L152" s="15"/>
      <c r="M152" s="74"/>
    </row>
    <row r="153" spans="1:13" ht="12" hidden="1" customHeight="1" outlineLevel="1">
      <c r="G153" s="74"/>
    </row>
    <row r="154" spans="1:13" ht="12" hidden="1" customHeight="1" outlineLevel="1">
      <c r="B154" s="237"/>
      <c r="C154" s="237"/>
      <c r="E154" s="236"/>
      <c r="F154" s="237"/>
      <c r="G154" s="237"/>
      <c r="H154" s="237"/>
      <c r="I154" s="237"/>
      <c r="J154" s="236"/>
      <c r="K154" s="237"/>
      <c r="L154" s="237"/>
      <c r="M154" s="237"/>
    </row>
    <row r="155" spans="1:13" ht="12" hidden="1" customHeight="1" outlineLevel="1">
      <c r="B155" s="237"/>
      <c r="C155" s="237"/>
      <c r="E155" s="236"/>
      <c r="F155" s="237"/>
      <c r="G155" s="237"/>
      <c r="H155" s="237"/>
      <c r="I155" s="237"/>
      <c r="J155" s="236"/>
      <c r="K155" s="237"/>
      <c r="L155" s="237"/>
      <c r="M155" s="237"/>
    </row>
    <row r="156" spans="1:13" ht="12" hidden="1" customHeight="1" outlineLevel="1">
      <c r="G156" s="74"/>
    </row>
    <row r="157" spans="1:13" ht="12" hidden="1" customHeight="1" outlineLevel="1">
      <c r="G157" s="74"/>
    </row>
    <row r="158" spans="1:13" ht="12" hidden="1" customHeight="1" outlineLevel="1">
      <c r="G158" s="74"/>
    </row>
    <row r="159" spans="1:13" ht="12" hidden="1" customHeight="1" outlineLevel="1">
      <c r="G159" s="74"/>
    </row>
    <row r="160" spans="1:13" ht="12" hidden="1" customHeight="1" outlineLevel="1">
      <c r="G160" s="74"/>
    </row>
    <row r="161" spans="7:7" ht="12" hidden="1" customHeight="1" outlineLevel="1">
      <c r="G161" s="74"/>
    </row>
    <row r="162" spans="7:7" ht="12" hidden="1" customHeight="1" outlineLevel="1">
      <c r="G162" s="74"/>
    </row>
    <row r="163" spans="7:7" ht="12" hidden="1" customHeight="1" outlineLevel="1">
      <c r="G163" s="74"/>
    </row>
    <row r="164" spans="7:7" ht="12" hidden="1" customHeight="1" outlineLevel="1">
      <c r="G164" s="74"/>
    </row>
    <row r="165" spans="7:7" ht="12" hidden="1" customHeight="1" outlineLevel="1">
      <c r="G165" s="74"/>
    </row>
    <row r="166" spans="7:7" ht="12" hidden="1" customHeight="1" outlineLevel="1"/>
    <row r="167" spans="7:7" ht="12" hidden="1" customHeight="1" outlineLevel="1"/>
    <row r="168" spans="7:7" ht="12" hidden="1" customHeight="1" outlineLevel="1"/>
    <row r="169" spans="7:7" ht="12" hidden="1" customHeight="1" outlineLevel="1"/>
    <row r="170" spans="7:7" ht="12" hidden="1" customHeight="1" outlineLevel="1"/>
    <row r="171" spans="7:7" ht="12" hidden="1" customHeight="1" outlineLevel="1"/>
    <row r="172" spans="7:7" ht="12" hidden="1" customHeight="1" outlineLevel="1"/>
    <row r="173" spans="7:7" ht="12" hidden="1" customHeight="1" outlineLevel="1"/>
    <row r="174" spans="7:7" ht="12" hidden="1" customHeight="1" outlineLevel="1"/>
    <row r="175" spans="7:7" ht="12" hidden="1" customHeight="1" outlineLevel="1"/>
    <row r="176" spans="7:7" ht="12" hidden="1" customHeight="1" outlineLevel="1"/>
    <row r="177" spans="1:13" ht="12" hidden="1" customHeight="1" outlineLevel="1"/>
    <row r="178" spans="1:13" ht="12" customHeight="1" collapsed="1"/>
    <row r="182" spans="1:13" s="237" customFormat="1" ht="12" customHeight="1">
      <c r="A182" s="491"/>
      <c r="B182" s="15"/>
      <c r="C182" s="74"/>
      <c r="D182" s="491"/>
      <c r="E182" s="75"/>
      <c r="F182" s="74"/>
      <c r="G182" s="15"/>
      <c r="H182" s="15"/>
      <c r="I182" s="74"/>
      <c r="J182" s="75"/>
      <c r="K182" s="74"/>
      <c r="L182" s="15"/>
      <c r="M182" s="74"/>
    </row>
    <row r="183" spans="1:13" s="237" customFormat="1" ht="12" customHeight="1">
      <c r="A183" s="491"/>
      <c r="B183" s="15"/>
      <c r="C183" s="74"/>
      <c r="D183" s="491"/>
      <c r="E183" s="75"/>
      <c r="F183" s="74"/>
      <c r="G183" s="15"/>
      <c r="H183" s="15"/>
      <c r="I183" s="74"/>
      <c r="J183" s="75"/>
      <c r="K183" s="74"/>
      <c r="L183" s="15"/>
      <c r="M183" s="74"/>
    </row>
    <row r="184" spans="1:13" s="237" customFormat="1" ht="12" customHeight="1">
      <c r="A184" s="491"/>
      <c r="B184" s="15"/>
      <c r="C184" s="74"/>
      <c r="D184" s="491"/>
      <c r="E184" s="75"/>
      <c r="F184" s="74"/>
      <c r="G184" s="15"/>
      <c r="H184" s="15"/>
      <c r="I184" s="74"/>
      <c r="J184" s="75"/>
      <c r="K184" s="74"/>
      <c r="L184" s="15"/>
      <c r="M184" s="74"/>
    </row>
    <row r="185" spans="1:13" ht="12" customHeight="1">
      <c r="B185" s="237"/>
      <c r="C185" s="237"/>
      <c r="E185" s="236"/>
      <c r="F185" s="237"/>
      <c r="G185" s="237"/>
      <c r="H185" s="237"/>
      <c r="I185" s="237"/>
      <c r="J185" s="236"/>
      <c r="K185" s="237"/>
      <c r="L185" s="237"/>
      <c r="M185" s="237"/>
    </row>
    <row r="186" spans="1:13" ht="12" customHeight="1">
      <c r="B186" s="237"/>
      <c r="C186" s="237"/>
      <c r="E186" s="236"/>
      <c r="F186" s="237"/>
      <c r="G186" s="237"/>
      <c r="H186" s="237"/>
      <c r="I186" s="237"/>
      <c r="J186" s="236"/>
      <c r="K186" s="237"/>
      <c r="L186" s="237"/>
      <c r="M186" s="237"/>
    </row>
    <row r="187" spans="1:13" ht="12" customHeight="1">
      <c r="B187" s="237"/>
      <c r="C187" s="237"/>
      <c r="E187" s="236"/>
      <c r="F187" s="237"/>
      <c r="G187" s="237"/>
      <c r="H187" s="237"/>
      <c r="I187" s="237"/>
      <c r="J187" s="236"/>
      <c r="K187" s="237"/>
      <c r="L187" s="237"/>
      <c r="M187" s="237"/>
    </row>
  </sheetData>
  <pageMargins left="0.74803149606299213" right="0.74803149606299213" top="0.98425196850393704" bottom="0.98425196850393704" header="0.51181102362204722" footer="0.51181102362204722"/>
  <pageSetup paperSize="9" scale="71" fitToHeight="3" orientation="landscape" horizontalDpi="300" verticalDpi="300" r:id="rId1"/>
  <rowBreaks count="2" manualBreakCount="2">
    <brk id="47" min="1" max="11" man="1"/>
    <brk id="97" min="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187"/>
  <sheetViews>
    <sheetView showGridLines="0" view="pageBreakPreview" zoomScale="130" zoomScaleNormal="100" zoomScaleSheetLayoutView="130" workbookViewId="0">
      <selection activeCell="C47" sqref="C47"/>
    </sheetView>
  </sheetViews>
  <sheetFormatPr defaultColWidth="9" defaultRowHeight="12" customHeight="1"/>
  <cols>
    <col min="1" max="1" width="7" style="43" customWidth="1"/>
    <col min="2" max="2" width="36.6640625" style="43" customWidth="1"/>
    <col min="3" max="3" width="6.77734375" style="74" customWidth="1"/>
    <col min="4" max="4" width="2" style="491" customWidth="1"/>
    <col min="5" max="5" width="6.77734375" style="75" customWidth="1"/>
    <col min="6" max="6" width="6.77734375" style="74" customWidth="1"/>
    <col min="7" max="8" width="6.77734375" style="64" customWidth="1"/>
    <col min="9" max="9" width="2" style="74" customWidth="1"/>
    <col min="10" max="10" width="6.77734375" style="75" customWidth="1"/>
    <col min="11" max="11" width="7.6640625" style="43" customWidth="1"/>
    <col min="12" max="13" width="6.77734375" style="43" customWidth="1"/>
    <col min="14" max="180" width="8" style="43" customWidth="1"/>
    <col min="181" max="16384" width="9" style="43"/>
  </cols>
  <sheetData>
    <row r="1" spans="1:13" ht="12" customHeight="1">
      <c r="A1" s="18"/>
      <c r="B1" s="63"/>
      <c r="C1" s="75"/>
      <c r="D1" s="486"/>
      <c r="F1" s="75"/>
      <c r="G1" s="63"/>
      <c r="H1" s="63"/>
      <c r="I1" s="75"/>
      <c r="K1" s="63"/>
      <c r="L1" s="63"/>
      <c r="M1" s="486"/>
    </row>
    <row r="2" spans="1:13" ht="15.75" customHeight="1">
      <c r="B2" s="162" t="s">
        <v>28</v>
      </c>
      <c r="C2" s="511"/>
      <c r="D2" s="323"/>
      <c r="E2" s="700"/>
      <c r="F2" s="511"/>
      <c r="G2" s="511"/>
      <c r="H2" s="511"/>
      <c r="I2" s="323"/>
      <c r="J2" s="511"/>
      <c r="K2" s="511"/>
      <c r="L2" s="511"/>
      <c r="M2" s="511"/>
    </row>
    <row r="3" spans="1:13" ht="12" customHeight="1">
      <c r="B3" s="26"/>
      <c r="C3" s="164" t="s">
        <v>274</v>
      </c>
      <c r="D3" s="163"/>
      <c r="E3" s="226" t="s">
        <v>159</v>
      </c>
      <c r="F3" s="164" t="s">
        <v>152</v>
      </c>
      <c r="G3" s="164" t="s">
        <v>52</v>
      </c>
      <c r="H3" s="164" t="s">
        <v>53</v>
      </c>
      <c r="I3" s="163"/>
      <c r="J3" s="164" t="s">
        <v>54</v>
      </c>
      <c r="K3" s="164" t="s">
        <v>55</v>
      </c>
      <c r="L3" s="164" t="s">
        <v>56</v>
      </c>
      <c r="M3" s="164"/>
    </row>
    <row r="4" spans="1:13" ht="12" customHeight="1">
      <c r="B4" s="468" t="s">
        <v>275</v>
      </c>
      <c r="C4" s="467" t="s">
        <v>25</v>
      </c>
      <c r="D4" s="466"/>
      <c r="E4" s="465" t="s">
        <v>25</v>
      </c>
      <c r="F4" s="467" t="s">
        <v>25</v>
      </c>
      <c r="G4" s="467" t="s">
        <v>25</v>
      </c>
      <c r="H4" s="467" t="s">
        <v>25</v>
      </c>
      <c r="I4" s="466"/>
      <c r="J4" s="467" t="s">
        <v>25</v>
      </c>
      <c r="K4" s="467" t="s">
        <v>25</v>
      </c>
      <c r="L4" s="467" t="s">
        <v>25</v>
      </c>
      <c r="M4" s="466"/>
    </row>
    <row r="5" spans="1:13" ht="12" customHeight="1">
      <c r="B5" s="463" t="s">
        <v>276</v>
      </c>
      <c r="C5" s="1317">
        <v>-78.999999999998721</v>
      </c>
      <c r="D5" s="1281"/>
      <c r="E5" s="980">
        <v>-99.000000000000625</v>
      </c>
      <c r="F5" s="980">
        <v>-116.9999999999969</v>
      </c>
      <c r="G5" s="1278">
        <v>-94.999999999999346</v>
      </c>
      <c r="H5" s="1317">
        <v>-111.00000000000067</v>
      </c>
      <c r="I5" s="1281"/>
      <c r="J5" s="981">
        <v>-200.99999999999599</v>
      </c>
      <c r="K5" s="981">
        <v>-106.00000000000033</v>
      </c>
      <c r="L5" s="981">
        <v>-156</v>
      </c>
      <c r="M5" s="731"/>
    </row>
    <row r="6" spans="1:13" ht="12" customHeight="1">
      <c r="B6" s="460" t="s">
        <v>277</v>
      </c>
      <c r="C6" s="976">
        <v>14.000000000000753</v>
      </c>
      <c r="D6" s="975"/>
      <c r="E6" s="978">
        <v>-11.000000000000361</v>
      </c>
      <c r="F6" s="978">
        <v>62.000000000000476</v>
      </c>
      <c r="G6" s="977">
        <v>-41.000000000000306</v>
      </c>
      <c r="H6" s="976">
        <v>15.999999999999932</v>
      </c>
      <c r="I6" s="975"/>
      <c r="J6" s="977">
        <v>190.00000000000009</v>
      </c>
      <c r="K6" s="977">
        <v>48.999999999999105</v>
      </c>
      <c r="L6" s="977">
        <v>189</v>
      </c>
      <c r="M6" s="462"/>
    </row>
    <row r="7" spans="1:13" ht="12" customHeight="1">
      <c r="B7" s="642" t="s">
        <v>278</v>
      </c>
      <c r="C7" s="1205">
        <v>-64.999999999996732</v>
      </c>
      <c r="D7" s="644"/>
      <c r="E7" s="643">
        <v>-110.00000000000391</v>
      </c>
      <c r="F7" s="643">
        <v>-54.999999999993975</v>
      </c>
      <c r="G7" s="1206">
        <v>-136.00000000000247</v>
      </c>
      <c r="H7" s="1229">
        <v>-95.000000000001108</v>
      </c>
      <c r="I7" s="644"/>
      <c r="J7" s="1206">
        <v>-10.999999999999561</v>
      </c>
      <c r="K7" s="1206">
        <v>-57.000000000001059</v>
      </c>
      <c r="L7" s="1206">
        <v>33</v>
      </c>
      <c r="M7" s="644"/>
    </row>
    <row r="8" spans="1:13" ht="12" customHeight="1">
      <c r="A8" s="19"/>
      <c r="B8" s="645" t="s">
        <v>333</v>
      </c>
      <c r="C8" s="1203">
        <v>-24.999999999999904</v>
      </c>
      <c r="D8" s="51"/>
      <c r="E8" s="1230">
        <v>-3.9999999999997113</v>
      </c>
      <c r="F8" s="1230">
        <v>-8.0000000000000728</v>
      </c>
      <c r="G8" s="1204">
        <v>-3.0000000000000284</v>
      </c>
      <c r="H8" s="1231">
        <v>-12.000000000000025</v>
      </c>
      <c r="I8" s="51"/>
      <c r="J8" s="1204">
        <v>7.000000000000159</v>
      </c>
      <c r="K8" s="1204">
        <v>4.000000000000024</v>
      </c>
      <c r="L8" s="1204">
        <v>-1</v>
      </c>
      <c r="M8" s="51"/>
    </row>
    <row r="9" spans="1:13" ht="12" customHeight="1">
      <c r="A9" s="19"/>
      <c r="B9" s="642" t="s">
        <v>338</v>
      </c>
      <c r="C9" s="1205">
        <v>-89.999999999996476</v>
      </c>
      <c r="D9" s="644"/>
      <c r="E9" s="643">
        <v>-114.00000000000377</v>
      </c>
      <c r="F9" s="643">
        <v>-62.999999999993896</v>
      </c>
      <c r="G9" s="1206">
        <v>-139.00000000000239</v>
      </c>
      <c r="H9" s="1229">
        <v>-107.0000000000007</v>
      </c>
      <c r="I9" s="644"/>
      <c r="J9" s="1206">
        <v>-3.9999999999984794</v>
      </c>
      <c r="K9" s="1206">
        <v>-53.00000000000194</v>
      </c>
      <c r="L9" s="1206">
        <v>32</v>
      </c>
      <c r="M9" s="644"/>
    </row>
    <row r="10" spans="1:13" ht="10.199999999999999">
      <c r="A10" s="19"/>
      <c r="B10" s="603" t="s">
        <v>279</v>
      </c>
      <c r="C10" s="1232">
        <v>-11</v>
      </c>
      <c r="D10" s="51"/>
      <c r="E10" s="55">
        <v>-45</v>
      </c>
      <c r="F10" s="55">
        <v>-59</v>
      </c>
      <c r="G10" s="646">
        <v>-44</v>
      </c>
      <c r="H10" s="1233">
        <v>-52</v>
      </c>
      <c r="I10" s="51"/>
      <c r="J10" s="646">
        <v>-68.58286317000281</v>
      </c>
      <c r="K10" s="646">
        <v>-64</v>
      </c>
      <c r="L10" s="646">
        <v>-36</v>
      </c>
      <c r="M10" s="646"/>
    </row>
    <row r="11" spans="1:13" ht="12" customHeight="1">
      <c r="A11" s="19"/>
      <c r="B11" s="645" t="s">
        <v>290</v>
      </c>
      <c r="C11" s="1203">
        <v>0</v>
      </c>
      <c r="D11" s="51"/>
      <c r="E11" s="1230">
        <v>-11</v>
      </c>
      <c r="F11" s="1230">
        <v>0</v>
      </c>
      <c r="G11" s="1204">
        <v>0</v>
      </c>
      <c r="H11" s="1231">
        <v>0</v>
      </c>
      <c r="I11" s="51"/>
      <c r="J11" s="1204">
        <v>-13.4</v>
      </c>
      <c r="K11" s="1204">
        <v>0</v>
      </c>
      <c r="L11" s="1204">
        <v>0</v>
      </c>
      <c r="M11" s="646"/>
    </row>
    <row r="12" spans="1:13" ht="12" customHeight="1">
      <c r="A12" s="19"/>
      <c r="B12" s="642" t="s">
        <v>281</v>
      </c>
      <c r="C12" s="1205">
        <v>-11</v>
      </c>
      <c r="D12" s="644"/>
      <c r="E12" s="643">
        <v>-56</v>
      </c>
      <c r="F12" s="643">
        <v>-59</v>
      </c>
      <c r="G12" s="1206">
        <v>-44</v>
      </c>
      <c r="H12" s="1229">
        <v>-52</v>
      </c>
      <c r="I12" s="644"/>
      <c r="J12" s="1206">
        <v>-81.982863170002815</v>
      </c>
      <c r="K12" s="1206">
        <v>-64</v>
      </c>
      <c r="L12" s="1206">
        <v>-36</v>
      </c>
      <c r="M12" s="646"/>
    </row>
    <row r="13" spans="1:13" ht="12" customHeight="1">
      <c r="A13" s="19"/>
      <c r="B13" s="603" t="s">
        <v>282</v>
      </c>
      <c r="C13" s="1232">
        <v>0</v>
      </c>
      <c r="D13" s="51"/>
      <c r="E13" s="55">
        <v>0</v>
      </c>
      <c r="F13" s="55">
        <v>0</v>
      </c>
      <c r="G13" s="646">
        <v>0</v>
      </c>
      <c r="H13" s="1233">
        <v>0</v>
      </c>
      <c r="I13" s="51"/>
      <c r="J13" s="646">
        <v>-140</v>
      </c>
      <c r="K13" s="646">
        <v>0</v>
      </c>
      <c r="L13" s="646">
        <v>0</v>
      </c>
      <c r="M13" s="646"/>
    </row>
    <row r="14" spans="1:13" ht="12" customHeight="1">
      <c r="A14" s="19"/>
      <c r="B14" s="645" t="s">
        <v>246</v>
      </c>
      <c r="C14" s="1203">
        <v>-4.5813060600000002</v>
      </c>
      <c r="D14" s="51"/>
      <c r="E14" s="1230">
        <v>-22.891630682190598</v>
      </c>
      <c r="F14" s="1230">
        <v>-88</v>
      </c>
      <c r="G14" s="1204">
        <v>-1.4443003899999998</v>
      </c>
      <c r="H14" s="1231">
        <v>-38.649387590000003</v>
      </c>
      <c r="I14" s="51"/>
      <c r="J14" s="1204">
        <v>-12.017136830000002</v>
      </c>
      <c r="K14" s="1204">
        <v>-18.953604072999997</v>
      </c>
      <c r="L14" s="1204">
        <v>-31</v>
      </c>
      <c r="M14" s="51"/>
    </row>
    <row r="15" spans="1:13" ht="12" customHeight="1">
      <c r="A15" s="19"/>
      <c r="B15" s="642" t="s">
        <v>247</v>
      </c>
      <c r="C15" s="1205">
        <v>-15.999999999999737</v>
      </c>
      <c r="D15" s="644"/>
      <c r="E15" s="643">
        <v>-79.000000000003766</v>
      </c>
      <c r="F15" s="643">
        <v>-147.00000084000129</v>
      </c>
      <c r="G15" s="1206">
        <v>-44.999999999995808</v>
      </c>
      <c r="H15" s="1229">
        <v>-90.999999999998778</v>
      </c>
      <c r="I15" s="644"/>
      <c r="J15" s="1206">
        <v>-234.00000000000281</v>
      </c>
      <c r="K15" s="1206">
        <v>-82.999999999995467</v>
      </c>
      <c r="L15" s="1206">
        <v>-67</v>
      </c>
      <c r="M15" s="644"/>
    </row>
    <row r="16" spans="1:13" ht="12" customHeight="1">
      <c r="A16" s="19"/>
      <c r="B16" s="645" t="s">
        <v>283</v>
      </c>
      <c r="C16" s="1203">
        <v>1.9999999999990541</v>
      </c>
      <c r="D16" s="51"/>
      <c r="E16" s="1230">
        <v>3.0000000000040732</v>
      </c>
      <c r="F16" s="1230">
        <v>6.000000000000318</v>
      </c>
      <c r="G16" s="1204">
        <v>15.000000000000616</v>
      </c>
      <c r="H16" s="1231">
        <v>-22.000000000000224</v>
      </c>
      <c r="I16" s="51"/>
      <c r="J16" s="1204">
        <v>7.0000000000041354</v>
      </c>
      <c r="K16" s="1204">
        <v>7.0000000000000036</v>
      </c>
      <c r="L16" s="1204">
        <v>-23</v>
      </c>
      <c r="M16" s="51"/>
    </row>
    <row r="17" spans="1:13" s="17" customFormat="1" ht="12" customHeight="1">
      <c r="A17" s="28"/>
      <c r="B17" s="642" t="s">
        <v>339</v>
      </c>
      <c r="C17" s="1205">
        <v>-103.99999999999683</v>
      </c>
      <c r="D17" s="644"/>
      <c r="E17" s="643">
        <v>-190.0000000000023</v>
      </c>
      <c r="F17" s="643">
        <v>-204.00000083999561</v>
      </c>
      <c r="G17" s="1206">
        <v>-168.99999999999585</v>
      </c>
      <c r="H17" s="1229">
        <v>-220</v>
      </c>
      <c r="I17" s="644"/>
      <c r="J17" s="1206">
        <v>-230.99999999999639</v>
      </c>
      <c r="K17" s="1206">
        <v>-129.00000000000216</v>
      </c>
      <c r="L17" s="1206">
        <v>-58</v>
      </c>
      <c r="M17" s="644"/>
    </row>
    <row r="18" spans="1:13" ht="10.199999999999999">
      <c r="A18" s="19"/>
      <c r="B18" s="603" t="s">
        <v>341</v>
      </c>
      <c r="C18" s="594">
        <v>-98.9999999999972</v>
      </c>
      <c r="D18" s="51"/>
      <c r="E18" s="52">
        <v>-154.00000000000421</v>
      </c>
      <c r="F18" s="52">
        <v>-184.00000123999689</v>
      </c>
      <c r="G18" s="51">
        <v>-125.99999999999599</v>
      </c>
      <c r="H18" s="1234">
        <v>-171.99999999999974</v>
      </c>
      <c r="I18" s="51"/>
      <c r="J18" s="51">
        <v>-234</v>
      </c>
      <c r="K18" s="51">
        <v>-147</v>
      </c>
      <c r="L18" s="51">
        <v>-120</v>
      </c>
      <c r="M18" s="51"/>
    </row>
    <row r="19" spans="1:13" ht="12" customHeight="1">
      <c r="A19" s="19"/>
      <c r="B19" s="655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s="17" customFormat="1" ht="12" customHeight="1">
      <c r="A20" s="28"/>
      <c r="B20" s="672" t="s">
        <v>293</v>
      </c>
      <c r="C20" s="1318" t="s">
        <v>263</v>
      </c>
      <c r="D20" s="156"/>
      <c r="E20" s="1318" t="s">
        <v>263</v>
      </c>
      <c r="F20" s="1318" t="s">
        <v>263</v>
      </c>
      <c r="G20" s="1319" t="s">
        <v>263</v>
      </c>
      <c r="H20" s="1320" t="s">
        <v>263</v>
      </c>
      <c r="I20" s="156"/>
      <c r="J20" s="1319" t="s">
        <v>263</v>
      </c>
      <c r="K20" s="1319" t="s">
        <v>263</v>
      </c>
      <c r="L20" s="1319" t="s">
        <v>263</v>
      </c>
      <c r="M20" s="156"/>
    </row>
    <row r="21" spans="1:13" ht="12" customHeight="1">
      <c r="A21" s="19"/>
      <c r="B21" s="605" t="s">
        <v>286</v>
      </c>
      <c r="C21" s="606">
        <v>23553.9999999998</v>
      </c>
      <c r="D21" s="601"/>
      <c r="E21" s="1242">
        <v>21039.999999999898</v>
      </c>
      <c r="F21" s="1242">
        <v>22869.999948600263</v>
      </c>
      <c r="G21" s="620">
        <v>22356.999999999734</v>
      </c>
      <c r="H21" s="1243">
        <v>21406.999999999429</v>
      </c>
      <c r="I21" s="601"/>
      <c r="J21" s="620">
        <v>21485.999999999774</v>
      </c>
      <c r="K21" s="620">
        <v>18606.0000000002</v>
      </c>
      <c r="L21" s="620">
        <v>17200</v>
      </c>
      <c r="M21" s="601"/>
    </row>
    <row r="22" spans="1:13" ht="12" customHeight="1">
      <c r="A22" s="19"/>
      <c r="B22" s="603" t="s">
        <v>267</v>
      </c>
      <c r="C22" s="608">
        <v>10044.999999999987</v>
      </c>
      <c r="D22" s="601"/>
      <c r="E22" s="56">
        <v>10986.984355423112</v>
      </c>
      <c r="F22" s="56">
        <v>13418.000000000004</v>
      </c>
      <c r="G22" s="601">
        <v>28084.999999999956</v>
      </c>
      <c r="H22" s="1246">
        <v>27040.695790831764</v>
      </c>
      <c r="I22" s="601"/>
      <c r="J22" s="601">
        <v>26003.000000000011</v>
      </c>
      <c r="K22" s="601">
        <v>26798.99999999996</v>
      </c>
      <c r="L22" s="601">
        <v>26300</v>
      </c>
      <c r="M22" s="601"/>
    </row>
    <row r="23" spans="1:13" ht="12" customHeight="1">
      <c r="A23" s="19"/>
      <c r="B23" s="603" t="s">
        <v>296</v>
      </c>
      <c r="C23" s="608">
        <v>4402.4454018616234</v>
      </c>
      <c r="D23" s="601"/>
      <c r="E23" s="56">
        <v>5562.7823771247631</v>
      </c>
      <c r="F23" s="56">
        <v>5476.6655219314225</v>
      </c>
      <c r="G23" s="601">
        <v>6956.1698820277416</v>
      </c>
      <c r="H23" s="1246">
        <v>4533.7655917405427</v>
      </c>
      <c r="I23" s="601"/>
      <c r="J23" s="601">
        <v>4861.4646477626075</v>
      </c>
      <c r="K23" s="601">
        <v>4155.8455040646604</v>
      </c>
      <c r="L23" s="601">
        <v>3600</v>
      </c>
      <c r="M23" s="601"/>
    </row>
    <row r="24" spans="1:13" s="64" customFormat="1" ht="12" customHeight="1">
      <c r="A24" s="65"/>
      <c r="B24" s="603"/>
      <c r="C24" s="974"/>
      <c r="D24" s="57"/>
      <c r="E24" s="656"/>
      <c r="F24" s="656"/>
      <c r="G24" s="57"/>
      <c r="H24" s="974"/>
      <c r="I24" s="57"/>
      <c r="J24" s="57"/>
      <c r="K24" s="57"/>
      <c r="L24" s="57"/>
      <c r="M24" s="57"/>
    </row>
    <row r="25" spans="1:13" ht="12" customHeight="1">
      <c r="A25" s="19"/>
      <c r="B25" s="604" t="s">
        <v>254</v>
      </c>
      <c r="C25" s="973"/>
      <c r="D25" s="974"/>
      <c r="E25" s="979"/>
      <c r="F25" s="979"/>
      <c r="G25" s="973"/>
      <c r="H25" s="973"/>
      <c r="I25" s="974"/>
      <c r="J25" s="973"/>
      <c r="K25" s="973"/>
      <c r="L25" s="973"/>
      <c r="M25" s="461"/>
    </row>
    <row r="26" spans="1:13" ht="12" customHeight="1">
      <c r="A26" s="19"/>
      <c r="B26" s="603" t="s">
        <v>298</v>
      </c>
      <c r="C26" s="608">
        <v>4237.5153545494804</v>
      </c>
      <c r="D26" s="616"/>
      <c r="E26" s="56">
        <v>5190.4096912377317</v>
      </c>
      <c r="F26" s="56">
        <v>5812.9453700039785</v>
      </c>
      <c r="G26" s="616">
        <v>4786.9067557343442</v>
      </c>
      <c r="H26" s="1246">
        <v>4335.0813446597022</v>
      </c>
      <c r="I26" s="616"/>
      <c r="J26" s="616">
        <v>2906.1443079258088</v>
      </c>
      <c r="K26" s="616">
        <v>3387.3683505647073</v>
      </c>
      <c r="L26" s="616">
        <v>2000</v>
      </c>
      <c r="M26" s="616"/>
    </row>
    <row r="27" spans="1:13" s="64" customFormat="1" ht="12" customHeight="1">
      <c r="A27" s="65"/>
      <c r="B27" s="655"/>
      <c r="C27" s="982"/>
      <c r="D27" s="1321"/>
      <c r="E27" s="983"/>
      <c r="F27" s="983"/>
      <c r="G27" s="1321"/>
      <c r="H27" s="982"/>
      <c r="I27" s="1321"/>
      <c r="J27" s="984"/>
      <c r="K27" s="984"/>
      <c r="L27" s="984"/>
      <c r="M27" s="469"/>
    </row>
    <row r="28" spans="1:13" ht="28.8">
      <c r="A28" s="27"/>
      <c r="B28" s="604" t="s">
        <v>36</v>
      </c>
      <c r="C28" s="972" t="s">
        <v>25</v>
      </c>
      <c r="D28" s="971"/>
      <c r="E28" s="972" t="s">
        <v>25</v>
      </c>
      <c r="F28" s="972" t="s">
        <v>25</v>
      </c>
      <c r="G28" s="970" t="s">
        <v>25</v>
      </c>
      <c r="H28" s="970" t="s">
        <v>25</v>
      </c>
      <c r="I28" s="971"/>
      <c r="J28" s="970" t="s">
        <v>25</v>
      </c>
      <c r="K28" s="970" t="s">
        <v>25</v>
      </c>
      <c r="L28" s="970" t="s">
        <v>25</v>
      </c>
      <c r="M28" s="466"/>
    </row>
    <row r="29" spans="1:13" ht="12" customHeight="1">
      <c r="A29" s="18"/>
      <c r="B29" s="605" t="s">
        <v>340</v>
      </c>
      <c r="C29" s="1313">
        <v>-99.4186939399968</v>
      </c>
      <c r="D29" s="659"/>
      <c r="E29" s="1322">
        <v>-167.10836931781171</v>
      </c>
      <c r="F29" s="1322">
        <v>-116</v>
      </c>
      <c r="G29" s="1323">
        <v>-167.55569960999586</v>
      </c>
      <c r="H29" s="1324">
        <v>-181.35061241</v>
      </c>
      <c r="I29" s="659"/>
      <c r="J29" s="1323">
        <v>-218.98286316999636</v>
      </c>
      <c r="K29" s="1323">
        <v>-110.04639592700217</v>
      </c>
      <c r="L29" s="1323">
        <v>-27</v>
      </c>
      <c r="M29" s="659"/>
    </row>
    <row r="30" spans="1:13" ht="12" customHeight="1">
      <c r="A30" s="18"/>
      <c r="B30" s="603" t="s">
        <v>341</v>
      </c>
      <c r="C30" s="1266">
        <v>-103.07530960635719</v>
      </c>
      <c r="D30" s="659"/>
      <c r="E30" s="1325">
        <v>-138.91754342778154</v>
      </c>
      <c r="F30" s="1325">
        <v>-118</v>
      </c>
      <c r="G30" s="659">
        <v>-123.693692871428</v>
      </c>
      <c r="H30" s="1326">
        <v>-143.85061240999974</v>
      </c>
      <c r="I30" s="659"/>
      <c r="J30" s="659">
        <v>-218</v>
      </c>
      <c r="K30" s="659">
        <v>-136</v>
      </c>
      <c r="L30" s="659">
        <v>-96</v>
      </c>
      <c r="M30" s="659"/>
    </row>
    <row r="31" spans="1:13" ht="12" customHeight="1">
      <c r="A31" s="18"/>
      <c r="B31" s="75"/>
      <c r="C31" s="75"/>
      <c r="D31" s="486"/>
      <c r="F31" s="75"/>
      <c r="G31" s="75"/>
      <c r="H31" s="75"/>
      <c r="I31" s="75"/>
      <c r="K31" s="75"/>
      <c r="L31" s="75"/>
      <c r="M31" s="486"/>
    </row>
    <row r="32" spans="1:13" ht="12" customHeight="1">
      <c r="E32" s="693"/>
      <c r="K32" s="63"/>
      <c r="L32" s="63"/>
      <c r="M32" s="486"/>
    </row>
    <row r="33" spans="3:13" ht="12" customHeight="1">
      <c r="C33" s="74" t="s">
        <v>1</v>
      </c>
      <c r="D33" s="491" t="s">
        <v>1</v>
      </c>
      <c r="F33" s="74" t="s">
        <v>1</v>
      </c>
      <c r="G33" s="64" t="s">
        <v>1</v>
      </c>
      <c r="H33" s="64" t="s">
        <v>1</v>
      </c>
      <c r="I33" s="74" t="s">
        <v>1</v>
      </c>
      <c r="K33" s="63"/>
      <c r="L33" s="63"/>
      <c r="M33" s="486"/>
    </row>
    <row r="34" spans="3:13" ht="12" customHeight="1">
      <c r="K34" s="63"/>
      <c r="L34" s="63"/>
      <c r="M34" s="486"/>
    </row>
    <row r="35" spans="3:13" ht="12" customHeight="1">
      <c r="K35" s="63"/>
      <c r="L35" s="63"/>
      <c r="M35" s="486"/>
    </row>
    <row r="36" spans="3:13" ht="12" customHeight="1">
      <c r="K36" s="63"/>
      <c r="L36" s="63"/>
      <c r="M36" s="486"/>
    </row>
    <row r="37" spans="3:13" ht="12" customHeight="1">
      <c r="K37" s="63"/>
      <c r="L37" s="66"/>
      <c r="M37" s="72"/>
    </row>
    <row r="38" spans="3:13" ht="12" customHeight="1">
      <c r="K38" s="63"/>
      <c r="L38" s="66"/>
      <c r="M38" s="72"/>
    </row>
    <row r="39" spans="3:13" ht="12" customHeight="1">
      <c r="C39" s="43"/>
      <c r="D39" s="43"/>
      <c r="E39" s="18"/>
      <c r="F39" s="43"/>
      <c r="G39" s="43"/>
      <c r="I39" s="43"/>
      <c r="J39" s="18"/>
      <c r="K39" s="63"/>
      <c r="L39" s="63"/>
      <c r="M39" s="486"/>
    </row>
    <row r="40" spans="3:13" ht="12" customHeight="1">
      <c r="C40" s="43"/>
      <c r="D40" s="43"/>
      <c r="E40" s="18"/>
      <c r="F40" s="43"/>
      <c r="G40" s="43"/>
      <c r="I40" s="43"/>
      <c r="J40" s="18"/>
      <c r="K40" s="63"/>
      <c r="L40" s="67"/>
      <c r="M40" s="67"/>
    </row>
    <row r="41" spans="3:13" ht="12" customHeight="1">
      <c r="C41" s="43"/>
      <c r="D41" s="43"/>
      <c r="E41" s="18"/>
      <c r="F41" s="43"/>
      <c r="G41" s="43"/>
      <c r="I41" s="43"/>
      <c r="J41" s="18"/>
      <c r="K41" s="63"/>
      <c r="L41" s="63"/>
      <c r="M41" s="486"/>
    </row>
    <row r="42" spans="3:13" ht="12" customHeight="1">
      <c r="C42" s="43"/>
      <c r="D42" s="43"/>
      <c r="E42" s="18"/>
      <c r="F42" s="43"/>
      <c r="G42" s="43"/>
      <c r="I42" s="43"/>
      <c r="J42" s="18"/>
      <c r="K42" s="63"/>
      <c r="L42" s="63"/>
      <c r="M42" s="486"/>
    </row>
    <row r="43" spans="3:13" ht="12" customHeight="1">
      <c r="C43" s="43"/>
      <c r="D43" s="43"/>
      <c r="E43" s="18"/>
      <c r="F43" s="43"/>
      <c r="G43" s="43"/>
      <c r="I43" s="43"/>
      <c r="J43" s="18"/>
      <c r="K43" s="63"/>
      <c r="L43" s="63"/>
      <c r="M43" s="486"/>
    </row>
    <row r="45" spans="3:13" ht="12" customHeight="1">
      <c r="C45" s="43"/>
      <c r="D45" s="43"/>
      <c r="E45" s="18"/>
      <c r="F45" s="43"/>
      <c r="G45" s="43"/>
      <c r="I45" s="43"/>
      <c r="J45" s="18"/>
    </row>
    <row r="46" spans="3:13" ht="12" customHeight="1">
      <c r="C46" s="43"/>
      <c r="D46" s="43"/>
      <c r="E46" s="18"/>
      <c r="F46" s="43"/>
      <c r="G46" s="43"/>
      <c r="I46" s="43"/>
      <c r="J46" s="18"/>
    </row>
    <row r="47" spans="3:13" ht="12" customHeight="1">
      <c r="C47" s="43"/>
      <c r="D47" s="43"/>
      <c r="E47" s="18"/>
      <c r="F47" s="43"/>
      <c r="G47" s="43"/>
      <c r="I47" s="43"/>
      <c r="J47" s="18"/>
    </row>
    <row r="48" spans="3:13" ht="12" customHeight="1">
      <c r="C48" s="43"/>
      <c r="D48" s="43"/>
      <c r="E48" s="18"/>
      <c r="F48" s="43"/>
      <c r="G48" s="43"/>
      <c r="I48" s="43"/>
      <c r="J48" s="18"/>
    </row>
    <row r="49" spans="3:10" ht="12" customHeight="1">
      <c r="C49" s="43"/>
      <c r="D49" s="43"/>
      <c r="E49" s="18"/>
      <c r="F49" s="43"/>
      <c r="G49" s="43"/>
      <c r="I49" s="43"/>
      <c r="J49" s="18"/>
    </row>
    <row r="50" spans="3:10" ht="12" customHeight="1">
      <c r="C50" s="43"/>
      <c r="D50" s="43"/>
      <c r="E50" s="18"/>
      <c r="F50" s="43"/>
      <c r="G50" s="43"/>
      <c r="I50" s="43"/>
      <c r="J50" s="18"/>
    </row>
    <row r="51" spans="3:10" ht="12" customHeight="1">
      <c r="C51" s="43"/>
      <c r="D51" s="43"/>
      <c r="E51" s="18"/>
      <c r="F51" s="43"/>
      <c r="G51" s="43"/>
      <c r="I51" s="43"/>
      <c r="J51" s="18"/>
    </row>
    <row r="52" spans="3:10" ht="12" customHeight="1">
      <c r="C52" s="43"/>
      <c r="D52" s="43"/>
      <c r="E52" s="18"/>
      <c r="F52" s="43"/>
      <c r="G52" s="43"/>
      <c r="I52" s="43"/>
      <c r="J52" s="18"/>
    </row>
    <row r="53" spans="3:10" ht="12" customHeight="1">
      <c r="C53" s="43"/>
      <c r="D53" s="43"/>
      <c r="E53" s="18"/>
      <c r="F53" s="43"/>
      <c r="G53" s="43"/>
      <c r="I53" s="43"/>
      <c r="J53" s="18"/>
    </row>
    <row r="54" spans="3:10" ht="12" customHeight="1">
      <c r="C54" s="43"/>
      <c r="D54" s="43"/>
      <c r="E54" s="18"/>
      <c r="F54" s="43"/>
      <c r="G54" s="43"/>
      <c r="I54" s="43"/>
      <c r="J54" s="18"/>
    </row>
    <row r="55" spans="3:10" ht="12" customHeight="1">
      <c r="C55" s="43"/>
      <c r="D55" s="43"/>
      <c r="E55" s="18"/>
      <c r="F55" s="43"/>
      <c r="G55" s="43"/>
      <c r="I55" s="43"/>
      <c r="J55" s="18"/>
    </row>
    <row r="56" spans="3:10" ht="12" customHeight="1">
      <c r="C56" s="43"/>
      <c r="D56" s="43"/>
      <c r="E56" s="18"/>
      <c r="F56" s="43"/>
      <c r="G56" s="43"/>
      <c r="I56" s="43"/>
      <c r="J56" s="18"/>
    </row>
    <row r="57" spans="3:10" ht="12" customHeight="1">
      <c r="C57" s="43"/>
      <c r="D57" s="43"/>
      <c r="E57" s="18"/>
      <c r="F57" s="43"/>
      <c r="G57" s="43"/>
      <c r="I57" s="43"/>
      <c r="J57" s="18"/>
    </row>
    <row r="58" spans="3:10" ht="12" customHeight="1">
      <c r="C58" s="43"/>
      <c r="D58" s="43"/>
      <c r="E58" s="18"/>
      <c r="F58" s="43"/>
      <c r="G58" s="43"/>
      <c r="I58" s="43"/>
      <c r="J58" s="18"/>
    </row>
    <row r="59" spans="3:10" ht="12" customHeight="1">
      <c r="C59" s="43"/>
      <c r="D59" s="43"/>
      <c r="E59" s="18"/>
      <c r="F59" s="43"/>
      <c r="G59" s="43"/>
      <c r="I59" s="43"/>
      <c r="J59" s="18"/>
    </row>
    <row r="60" spans="3:10" ht="12" customHeight="1">
      <c r="C60" s="43"/>
      <c r="D60" s="43"/>
      <c r="E60" s="18"/>
      <c r="F60" s="43"/>
      <c r="G60" s="43"/>
      <c r="I60" s="43"/>
      <c r="J60" s="18"/>
    </row>
    <row r="61" spans="3:10" ht="12" customHeight="1">
      <c r="C61" s="43"/>
      <c r="D61" s="43"/>
      <c r="E61" s="18"/>
      <c r="F61" s="43"/>
      <c r="G61" s="43"/>
      <c r="I61" s="43"/>
      <c r="J61" s="18"/>
    </row>
    <row r="62" spans="3:10" ht="12" customHeight="1">
      <c r="C62" s="43"/>
      <c r="D62" s="43"/>
      <c r="E62" s="18"/>
      <c r="F62" s="43"/>
      <c r="G62" s="43"/>
      <c r="I62" s="43"/>
      <c r="J62" s="18"/>
    </row>
    <row r="63" spans="3:10" ht="12" customHeight="1">
      <c r="C63" s="43"/>
      <c r="D63" s="43"/>
      <c r="E63" s="18"/>
      <c r="F63" s="43"/>
      <c r="G63" s="43"/>
      <c r="I63" s="43"/>
      <c r="J63" s="18"/>
    </row>
    <row r="64" spans="3:10" ht="12" customHeight="1">
      <c r="C64" s="43"/>
      <c r="D64" s="43"/>
      <c r="E64" s="18"/>
      <c r="F64" s="43"/>
      <c r="G64" s="43"/>
      <c r="I64" s="43"/>
      <c r="J64" s="18"/>
    </row>
    <row r="65" spans="3:10" ht="12" customHeight="1">
      <c r="C65" s="43"/>
      <c r="D65" s="43"/>
      <c r="E65" s="18"/>
      <c r="F65" s="43"/>
      <c r="G65" s="43"/>
      <c r="I65" s="43"/>
      <c r="J65" s="18"/>
    </row>
    <row r="66" spans="3:10" ht="12" customHeight="1">
      <c r="C66" s="43"/>
      <c r="D66" s="43"/>
      <c r="E66" s="18"/>
      <c r="F66" s="43"/>
      <c r="G66" s="43"/>
      <c r="I66" s="43"/>
      <c r="J66" s="18"/>
    </row>
    <row r="67" spans="3:10" ht="12" customHeight="1">
      <c r="C67" s="43"/>
      <c r="D67" s="43"/>
      <c r="E67" s="18"/>
      <c r="F67" s="43"/>
      <c r="G67" s="43"/>
      <c r="I67" s="43"/>
      <c r="J67" s="18"/>
    </row>
    <row r="68" spans="3:10" ht="12" customHeight="1">
      <c r="C68" s="43"/>
      <c r="D68" s="43"/>
      <c r="E68" s="18"/>
      <c r="F68" s="43"/>
      <c r="G68" s="43"/>
      <c r="I68" s="43"/>
      <c r="J68" s="18"/>
    </row>
    <row r="69" spans="3:10" ht="12" customHeight="1">
      <c r="C69" s="43"/>
      <c r="D69" s="43"/>
      <c r="E69" s="18"/>
      <c r="F69" s="43"/>
      <c r="G69" s="43"/>
      <c r="I69" s="43"/>
      <c r="J69" s="18"/>
    </row>
    <row r="70" spans="3:10" ht="12" customHeight="1">
      <c r="C70" s="43"/>
      <c r="D70" s="43"/>
      <c r="E70" s="18"/>
      <c r="F70" s="43"/>
      <c r="G70" s="43"/>
      <c r="I70" s="43"/>
      <c r="J70" s="18"/>
    </row>
    <row r="71" spans="3:10" ht="12" customHeight="1">
      <c r="C71" s="43"/>
      <c r="D71" s="43"/>
      <c r="E71" s="18"/>
      <c r="F71" s="43"/>
      <c r="G71" s="43"/>
      <c r="I71" s="43"/>
      <c r="J71" s="18"/>
    </row>
    <row r="72" spans="3:10" ht="12" customHeight="1">
      <c r="C72" s="43"/>
      <c r="D72" s="43"/>
      <c r="E72" s="18"/>
      <c r="F72" s="43"/>
      <c r="G72" s="43"/>
      <c r="I72" s="43"/>
      <c r="J72" s="18"/>
    </row>
    <row r="73" spans="3:10" ht="12" customHeight="1">
      <c r="C73" s="43"/>
      <c r="D73" s="43"/>
      <c r="E73" s="18"/>
      <c r="F73" s="43"/>
      <c r="G73" s="43"/>
      <c r="I73" s="43"/>
      <c r="J73" s="18"/>
    </row>
    <row r="74" spans="3:10" ht="12" customHeight="1">
      <c r="C74" s="43"/>
      <c r="D74" s="43"/>
      <c r="E74" s="18"/>
      <c r="F74" s="43"/>
      <c r="G74" s="43"/>
      <c r="I74" s="43"/>
      <c r="J74" s="18"/>
    </row>
    <row r="75" spans="3:10" ht="12" customHeight="1">
      <c r="C75" s="43"/>
      <c r="D75" s="43"/>
      <c r="E75" s="18"/>
      <c r="F75" s="43"/>
      <c r="G75" s="43"/>
      <c r="I75" s="43"/>
      <c r="J75" s="18"/>
    </row>
    <row r="76" spans="3:10" ht="12" customHeight="1">
      <c r="C76" s="43"/>
      <c r="D76" s="43"/>
      <c r="E76" s="18"/>
      <c r="F76" s="43"/>
      <c r="G76" s="43"/>
      <c r="I76" s="43"/>
      <c r="J76" s="18"/>
    </row>
    <row r="77" spans="3:10" ht="12" customHeight="1">
      <c r="C77" s="43"/>
      <c r="D77" s="43"/>
      <c r="E77" s="18"/>
      <c r="F77" s="43"/>
      <c r="G77" s="43"/>
      <c r="I77" s="43"/>
      <c r="J77" s="18"/>
    </row>
    <row r="78" spans="3:10" ht="12" customHeight="1">
      <c r="C78" s="43"/>
      <c r="D78" s="43"/>
      <c r="E78" s="18"/>
      <c r="F78" s="43"/>
      <c r="G78" s="43"/>
      <c r="I78" s="43"/>
      <c r="J78" s="18"/>
    </row>
    <row r="79" spans="3:10" ht="12" customHeight="1">
      <c r="C79" s="43"/>
      <c r="D79" s="43"/>
      <c r="E79" s="18"/>
      <c r="F79" s="43"/>
      <c r="G79" s="43"/>
      <c r="I79" s="43"/>
      <c r="J79" s="18"/>
    </row>
    <row r="80" spans="3:10" ht="12" customHeight="1">
      <c r="C80" s="43"/>
      <c r="D80" s="43"/>
      <c r="E80" s="18"/>
      <c r="F80" s="43"/>
      <c r="G80" s="43"/>
      <c r="I80" s="43"/>
      <c r="J80" s="18"/>
    </row>
    <row r="81" spans="3:10" ht="12" customHeight="1">
      <c r="C81" s="43"/>
      <c r="D81" s="43"/>
      <c r="E81" s="18"/>
      <c r="F81" s="43"/>
      <c r="G81" s="43"/>
      <c r="I81" s="43"/>
      <c r="J81" s="18"/>
    </row>
    <row r="82" spans="3:10" ht="12" customHeight="1">
      <c r="C82" s="43"/>
      <c r="D82" s="43"/>
      <c r="E82" s="18"/>
      <c r="F82" s="43"/>
      <c r="G82" s="43"/>
      <c r="I82" s="43"/>
      <c r="J82" s="18"/>
    </row>
    <row r="83" spans="3:10" ht="12" customHeight="1">
      <c r="C83" s="43"/>
      <c r="D83" s="43"/>
      <c r="E83" s="18"/>
      <c r="F83" s="43"/>
      <c r="G83" s="43"/>
      <c r="I83" s="43"/>
      <c r="J83" s="18"/>
    </row>
    <row r="84" spans="3:10" ht="12" customHeight="1">
      <c r="C84" s="43"/>
      <c r="D84" s="43"/>
      <c r="E84" s="18"/>
      <c r="F84" s="43"/>
      <c r="G84" s="43"/>
      <c r="I84" s="43"/>
      <c r="J84" s="18"/>
    </row>
    <row r="85" spans="3:10" ht="12" customHeight="1">
      <c r="C85" s="43"/>
      <c r="D85" s="43"/>
      <c r="E85" s="18"/>
      <c r="F85" s="43"/>
      <c r="G85" s="43"/>
      <c r="I85" s="43"/>
      <c r="J85" s="18"/>
    </row>
    <row r="86" spans="3:10" ht="12" customHeight="1">
      <c r="C86" s="43"/>
      <c r="D86" s="43"/>
      <c r="E86" s="18"/>
      <c r="F86" s="43"/>
      <c r="G86" s="43"/>
      <c r="I86" s="43"/>
      <c r="J86" s="18"/>
    </row>
    <row r="87" spans="3:10" ht="12" customHeight="1">
      <c r="C87" s="43"/>
      <c r="D87" s="43"/>
      <c r="E87" s="18"/>
      <c r="F87" s="43"/>
      <c r="G87" s="43"/>
      <c r="I87" s="43"/>
      <c r="J87" s="18"/>
    </row>
    <row r="88" spans="3:10" ht="12" customHeight="1">
      <c r="C88" s="43"/>
      <c r="D88" s="43"/>
      <c r="E88" s="18"/>
      <c r="F88" s="43"/>
      <c r="G88" s="43"/>
      <c r="I88" s="43"/>
      <c r="J88" s="18"/>
    </row>
    <row r="89" spans="3:10" ht="12" customHeight="1">
      <c r="C89" s="43"/>
      <c r="D89" s="43"/>
      <c r="E89" s="18"/>
      <c r="F89" s="43"/>
      <c r="G89" s="43"/>
      <c r="I89" s="43"/>
      <c r="J89" s="18"/>
    </row>
    <row r="90" spans="3:10" ht="12" customHeight="1">
      <c r="C90" s="43"/>
      <c r="D90" s="43"/>
      <c r="E90" s="18"/>
      <c r="F90" s="43"/>
      <c r="G90" s="43"/>
      <c r="I90" s="43"/>
      <c r="J90" s="18"/>
    </row>
    <row r="91" spans="3:10" ht="12" customHeight="1">
      <c r="C91" s="43"/>
      <c r="D91" s="43"/>
      <c r="E91" s="18"/>
      <c r="F91" s="43"/>
      <c r="G91" s="43"/>
      <c r="I91" s="43"/>
      <c r="J91" s="18"/>
    </row>
    <row r="92" spans="3:10" ht="12" customHeight="1">
      <c r="C92" s="43"/>
      <c r="D92" s="43"/>
      <c r="E92" s="18"/>
      <c r="F92" s="43"/>
      <c r="G92" s="43"/>
      <c r="I92" s="43"/>
      <c r="J92" s="18"/>
    </row>
    <row r="93" spans="3:10" ht="12" customHeight="1">
      <c r="C93" s="43"/>
      <c r="D93" s="43"/>
      <c r="E93" s="18"/>
      <c r="F93" s="43"/>
      <c r="G93" s="43"/>
      <c r="I93" s="43"/>
      <c r="J93" s="18"/>
    </row>
    <row r="94" spans="3:10" ht="12" customHeight="1">
      <c r="C94" s="43"/>
      <c r="D94" s="43"/>
      <c r="E94" s="18"/>
      <c r="F94" s="43"/>
      <c r="G94" s="43"/>
      <c r="I94" s="43"/>
      <c r="J94" s="18"/>
    </row>
    <row r="95" spans="3:10" ht="12" customHeight="1">
      <c r="C95" s="43"/>
      <c r="D95" s="43"/>
      <c r="E95" s="18"/>
      <c r="F95" s="43"/>
      <c r="G95" s="43"/>
      <c r="I95" s="43"/>
      <c r="J95" s="18"/>
    </row>
    <row r="96" spans="3:10" ht="12" customHeight="1">
      <c r="C96" s="43"/>
      <c r="D96" s="43"/>
      <c r="E96" s="18"/>
      <c r="F96" s="43"/>
      <c r="G96" s="43"/>
      <c r="I96" s="43"/>
      <c r="J96" s="18"/>
    </row>
    <row r="97" spans="3:10" ht="12" customHeight="1">
      <c r="C97" s="43"/>
      <c r="D97" s="43"/>
      <c r="E97" s="18"/>
      <c r="F97" s="43"/>
      <c r="G97" s="43"/>
      <c r="I97" s="43"/>
      <c r="J97" s="18"/>
    </row>
    <row r="98" spans="3:10" ht="12" customHeight="1">
      <c r="C98" s="43"/>
      <c r="D98" s="43"/>
      <c r="E98" s="18"/>
      <c r="F98" s="43"/>
      <c r="G98" s="43"/>
      <c r="I98" s="43"/>
      <c r="J98" s="18"/>
    </row>
    <row r="99" spans="3:10" ht="12" customHeight="1">
      <c r="C99" s="43"/>
      <c r="D99" s="43"/>
      <c r="E99" s="18"/>
      <c r="F99" s="43"/>
      <c r="G99" s="43"/>
      <c r="I99" s="43"/>
      <c r="J99" s="18"/>
    </row>
    <row r="100" spans="3:10" ht="12" customHeight="1">
      <c r="C100" s="43"/>
      <c r="D100" s="43"/>
      <c r="E100" s="18"/>
      <c r="F100" s="43"/>
      <c r="G100" s="43"/>
      <c r="I100" s="43"/>
      <c r="J100" s="18"/>
    </row>
    <row r="101" spans="3:10" ht="12" customHeight="1">
      <c r="C101" s="43"/>
      <c r="D101" s="43"/>
      <c r="E101" s="18"/>
      <c r="F101" s="43"/>
      <c r="G101" s="43"/>
      <c r="I101" s="43"/>
      <c r="J101" s="18"/>
    </row>
    <row r="102" spans="3:10" ht="12" customHeight="1">
      <c r="C102" s="43"/>
      <c r="D102" s="43"/>
      <c r="E102" s="18"/>
      <c r="F102" s="43"/>
      <c r="G102" s="43"/>
      <c r="I102" s="43"/>
      <c r="J102" s="18"/>
    </row>
    <row r="103" spans="3:10" ht="12" customHeight="1">
      <c r="C103" s="43"/>
      <c r="D103" s="43"/>
      <c r="E103" s="18"/>
      <c r="F103" s="43"/>
      <c r="G103" s="43"/>
      <c r="I103" s="43"/>
      <c r="J103" s="18"/>
    </row>
    <row r="104" spans="3:10" ht="12" customHeight="1">
      <c r="C104" s="43"/>
      <c r="D104" s="43"/>
      <c r="E104" s="18"/>
      <c r="F104" s="43"/>
      <c r="G104" s="43"/>
      <c r="I104" s="43"/>
      <c r="J104" s="18"/>
    </row>
    <row r="105" spans="3:10" ht="12" customHeight="1">
      <c r="C105" s="43"/>
      <c r="D105" s="43"/>
      <c r="E105" s="18"/>
      <c r="F105" s="43"/>
      <c r="G105" s="43"/>
      <c r="I105" s="43"/>
      <c r="J105" s="18"/>
    </row>
    <row r="106" spans="3:10" ht="12" customHeight="1">
      <c r="C106" s="43"/>
      <c r="D106" s="43"/>
      <c r="E106" s="18"/>
      <c r="F106" s="43"/>
      <c r="G106" s="43"/>
      <c r="I106" s="43"/>
      <c r="J106" s="18"/>
    </row>
    <row r="107" spans="3:10" ht="12" customHeight="1">
      <c r="C107" s="43"/>
      <c r="D107" s="43"/>
      <c r="E107" s="18"/>
      <c r="F107" s="43"/>
      <c r="G107" s="43"/>
      <c r="I107" s="43"/>
      <c r="J107" s="18"/>
    </row>
    <row r="110" spans="3:10" ht="12" customHeight="1">
      <c r="C110" s="43"/>
      <c r="D110" s="43"/>
      <c r="E110" s="18"/>
      <c r="F110" s="43"/>
      <c r="G110" s="43"/>
      <c r="I110" s="43"/>
      <c r="J110" s="18"/>
    </row>
    <row r="111" spans="3:10" ht="12" customHeight="1">
      <c r="C111" s="43"/>
      <c r="D111" s="43"/>
      <c r="E111" s="18"/>
      <c r="F111" s="43"/>
      <c r="G111" s="43"/>
      <c r="I111" s="43"/>
      <c r="J111" s="18"/>
    </row>
    <row r="112" spans="3:10" ht="12" customHeight="1">
      <c r="C112" s="43"/>
      <c r="D112" s="43"/>
      <c r="E112" s="18"/>
      <c r="F112" s="43"/>
      <c r="G112" s="43"/>
      <c r="I112" s="43"/>
      <c r="J112" s="18"/>
    </row>
    <row r="113" spans="3:10" ht="12" customHeight="1">
      <c r="C113" s="43"/>
      <c r="D113" s="43"/>
      <c r="E113" s="18"/>
      <c r="F113" s="43"/>
      <c r="G113" s="43"/>
      <c r="I113" s="43"/>
      <c r="J113" s="18"/>
    </row>
    <row r="114" spans="3:10" ht="12" customHeight="1">
      <c r="C114" s="43"/>
      <c r="D114" s="43"/>
      <c r="E114" s="18"/>
      <c r="F114" s="43"/>
      <c r="G114" s="43"/>
      <c r="I114" s="43"/>
      <c r="J114" s="18"/>
    </row>
    <row r="116" spans="3:10" ht="12" customHeight="1">
      <c r="C116" s="43"/>
      <c r="D116" s="43"/>
      <c r="E116" s="18"/>
      <c r="F116" s="43"/>
      <c r="G116" s="43"/>
      <c r="I116" s="43"/>
      <c r="J116" s="18"/>
    </row>
    <row r="117" spans="3:10" ht="12" customHeight="1">
      <c r="C117" s="43"/>
      <c r="D117" s="43"/>
      <c r="E117" s="18"/>
      <c r="F117" s="43"/>
      <c r="G117" s="43"/>
      <c r="I117" s="43"/>
      <c r="J117" s="18"/>
    </row>
    <row r="118" spans="3:10" ht="12" customHeight="1">
      <c r="C118" s="43"/>
      <c r="D118" s="43"/>
      <c r="E118" s="18"/>
      <c r="F118" s="43"/>
      <c r="G118" s="43"/>
      <c r="I118" s="43"/>
      <c r="J118" s="18"/>
    </row>
    <row r="119" spans="3:10" ht="12" customHeight="1">
      <c r="C119" s="43"/>
      <c r="D119" s="43"/>
      <c r="E119" s="18"/>
      <c r="F119" s="43"/>
      <c r="G119" s="43"/>
      <c r="I119" s="43"/>
      <c r="J119" s="18"/>
    </row>
    <row r="120" spans="3:10" ht="12" customHeight="1">
      <c r="C120" s="43"/>
      <c r="D120" s="43"/>
      <c r="E120" s="18"/>
      <c r="F120" s="43"/>
      <c r="G120" s="43"/>
      <c r="I120" s="43"/>
      <c r="J120" s="18"/>
    </row>
    <row r="123" spans="3:10" ht="12" customHeight="1">
      <c r="C123" s="43"/>
      <c r="D123" s="43"/>
      <c r="E123" s="18"/>
      <c r="F123" s="43"/>
      <c r="G123" s="43"/>
      <c r="I123" s="43"/>
      <c r="J123" s="18"/>
    </row>
    <row r="124" spans="3:10" ht="12" customHeight="1">
      <c r="C124" s="43"/>
      <c r="D124" s="43"/>
      <c r="E124" s="18"/>
      <c r="F124" s="43"/>
      <c r="G124" s="43"/>
      <c r="I124" s="43"/>
      <c r="J124" s="18"/>
    </row>
    <row r="125" spans="3:10" ht="12" customHeight="1">
      <c r="C125" s="43"/>
      <c r="D125" s="43"/>
      <c r="E125" s="18"/>
      <c r="F125" s="43"/>
      <c r="G125" s="43"/>
      <c r="I125" s="43"/>
      <c r="J125" s="18"/>
    </row>
    <row r="126" spans="3:10" ht="12" customHeight="1">
      <c r="C126" s="43"/>
      <c r="D126" s="43"/>
      <c r="E126" s="18"/>
      <c r="F126" s="43"/>
      <c r="G126" s="43"/>
      <c r="I126" s="43"/>
      <c r="J126" s="18"/>
    </row>
    <row r="127" spans="3:10" ht="12" customHeight="1">
      <c r="C127" s="43"/>
      <c r="D127" s="43"/>
      <c r="E127" s="18"/>
      <c r="F127" s="43"/>
      <c r="G127" s="43"/>
      <c r="I127" s="43"/>
      <c r="J127" s="18"/>
    </row>
    <row r="128" spans="3:10" ht="12" customHeight="1">
      <c r="C128" s="43"/>
      <c r="D128" s="43"/>
      <c r="E128" s="18"/>
      <c r="F128" s="43"/>
      <c r="G128" s="43"/>
      <c r="I128" s="43"/>
      <c r="J128" s="18"/>
    </row>
    <row r="129" spans="3:10" ht="12" customHeight="1">
      <c r="C129" s="43"/>
      <c r="D129" s="43"/>
      <c r="E129" s="18"/>
      <c r="F129" s="43"/>
      <c r="G129" s="43"/>
      <c r="I129" s="43"/>
      <c r="J129" s="18"/>
    </row>
    <row r="130" spans="3:10" ht="12" customHeight="1">
      <c r="C130" s="43"/>
      <c r="D130" s="43"/>
      <c r="E130" s="18"/>
      <c r="F130" s="43"/>
      <c r="G130" s="43"/>
      <c r="I130" s="43"/>
      <c r="J130" s="18"/>
    </row>
    <row r="131" spans="3:10" ht="12" customHeight="1">
      <c r="C131" s="43"/>
      <c r="D131" s="43"/>
      <c r="E131" s="18"/>
      <c r="F131" s="43"/>
      <c r="G131" s="43"/>
      <c r="I131" s="43"/>
      <c r="J131" s="18"/>
    </row>
    <row r="132" spans="3:10" ht="12" customHeight="1">
      <c r="C132" s="43"/>
      <c r="D132" s="43"/>
      <c r="E132" s="18"/>
      <c r="F132" s="43"/>
      <c r="G132" s="43"/>
      <c r="I132" s="43"/>
      <c r="J132" s="18"/>
    </row>
    <row r="133" spans="3:10" ht="12" customHeight="1">
      <c r="C133" s="43"/>
      <c r="D133" s="43"/>
      <c r="E133" s="18"/>
      <c r="F133" s="43"/>
      <c r="G133" s="43"/>
      <c r="I133" s="43"/>
      <c r="J133" s="18"/>
    </row>
    <row r="134" spans="3:10" ht="12" customHeight="1">
      <c r="C134" s="43"/>
      <c r="D134" s="43"/>
      <c r="E134" s="18"/>
      <c r="F134" s="43"/>
      <c r="G134" s="43"/>
      <c r="I134" s="43"/>
      <c r="J134" s="18"/>
    </row>
    <row r="135" spans="3:10" ht="12" customHeight="1">
      <c r="C135" s="43"/>
      <c r="D135" s="43"/>
      <c r="E135" s="18"/>
      <c r="F135" s="43"/>
      <c r="G135" s="43"/>
      <c r="I135" s="43"/>
      <c r="J135" s="18"/>
    </row>
    <row r="136" spans="3:10" ht="12" customHeight="1">
      <c r="C136" s="43"/>
      <c r="D136" s="43"/>
      <c r="E136" s="18"/>
      <c r="F136" s="43"/>
      <c r="G136" s="43"/>
      <c r="I136" s="43"/>
      <c r="J136" s="18"/>
    </row>
    <row r="137" spans="3:10" ht="12" customHeight="1">
      <c r="C137" s="43"/>
      <c r="D137" s="43"/>
      <c r="E137" s="18"/>
      <c r="F137" s="43"/>
      <c r="G137" s="43"/>
      <c r="I137" s="43"/>
      <c r="J137" s="18"/>
    </row>
    <row r="138" spans="3:10" ht="12" customHeight="1">
      <c r="C138" s="43"/>
      <c r="D138" s="43"/>
      <c r="E138" s="18"/>
      <c r="F138" s="43"/>
      <c r="G138" s="43"/>
      <c r="I138" s="43"/>
      <c r="J138" s="18"/>
    </row>
    <row r="139" spans="3:10" ht="12" customHeight="1">
      <c r="C139" s="43"/>
      <c r="D139" s="43"/>
      <c r="E139" s="18"/>
      <c r="F139" s="43"/>
      <c r="G139" s="43"/>
      <c r="I139" s="43"/>
      <c r="J139" s="18"/>
    </row>
    <row r="140" spans="3:10" ht="12" customHeight="1">
      <c r="C140" s="43"/>
      <c r="D140" s="43"/>
      <c r="E140" s="18"/>
      <c r="F140" s="43"/>
      <c r="G140" s="43"/>
      <c r="I140" s="43"/>
      <c r="J140" s="18"/>
    </row>
    <row r="141" spans="3:10" ht="12" customHeight="1">
      <c r="C141" s="43"/>
      <c r="D141" s="43"/>
      <c r="E141" s="18"/>
      <c r="F141" s="43"/>
      <c r="G141" s="43"/>
      <c r="I141" s="43"/>
      <c r="J141" s="18"/>
    </row>
    <row r="142" spans="3:10" ht="12" customHeight="1">
      <c r="C142" s="43"/>
      <c r="D142" s="43"/>
      <c r="E142" s="18"/>
      <c r="F142" s="43"/>
      <c r="G142" s="43"/>
      <c r="I142" s="43"/>
      <c r="J142" s="18"/>
    </row>
    <row r="143" spans="3:10" ht="12" customHeight="1">
      <c r="C143" s="43"/>
      <c r="D143" s="43"/>
      <c r="E143" s="18"/>
      <c r="F143" s="43"/>
      <c r="G143" s="43"/>
      <c r="I143" s="43"/>
      <c r="J143" s="18"/>
    </row>
    <row r="144" spans="3:10" ht="12" customHeight="1">
      <c r="C144" s="43"/>
      <c r="D144" s="43"/>
      <c r="E144" s="18"/>
      <c r="F144" s="43"/>
      <c r="G144" s="43"/>
      <c r="I144" s="43"/>
      <c r="J144" s="18"/>
    </row>
    <row r="145" spans="3:10" ht="12" customHeight="1">
      <c r="C145" s="43"/>
      <c r="D145" s="43"/>
      <c r="E145" s="18"/>
      <c r="F145" s="43"/>
      <c r="G145" s="43"/>
      <c r="I145" s="43"/>
      <c r="J145" s="18"/>
    </row>
    <row r="146" spans="3:10" ht="12" customHeight="1">
      <c r="C146" s="43"/>
      <c r="D146" s="43"/>
      <c r="E146" s="18"/>
      <c r="F146" s="43"/>
      <c r="G146" s="43"/>
      <c r="I146" s="43"/>
      <c r="J146" s="18"/>
    </row>
    <row r="147" spans="3:10" ht="12" customHeight="1">
      <c r="C147" s="43"/>
      <c r="D147" s="43"/>
      <c r="E147" s="18"/>
      <c r="F147" s="43"/>
      <c r="G147" s="43"/>
      <c r="I147" s="43"/>
      <c r="J147" s="18"/>
    </row>
    <row r="148" spans="3:10" ht="12" customHeight="1">
      <c r="C148" s="43"/>
      <c r="D148" s="43"/>
      <c r="E148" s="18"/>
      <c r="F148" s="43"/>
      <c r="G148" s="43"/>
      <c r="I148" s="43"/>
      <c r="J148" s="18"/>
    </row>
    <row r="149" spans="3:10" ht="12" customHeight="1">
      <c r="C149" s="43"/>
      <c r="D149" s="43"/>
      <c r="E149" s="18"/>
      <c r="F149" s="43"/>
      <c r="G149" s="43"/>
      <c r="I149" s="43"/>
      <c r="J149" s="18"/>
    </row>
    <row r="150" spans="3:10" ht="12" customHeight="1">
      <c r="C150" s="43"/>
      <c r="D150" s="43"/>
      <c r="E150" s="18"/>
      <c r="F150" s="43"/>
      <c r="G150" s="43"/>
      <c r="I150" s="43"/>
      <c r="J150" s="18"/>
    </row>
    <row r="151" spans="3:10" ht="12" customHeight="1">
      <c r="C151" s="43"/>
      <c r="D151" s="43"/>
      <c r="E151" s="18"/>
      <c r="F151" s="43"/>
      <c r="G151" s="43"/>
      <c r="I151" s="43"/>
      <c r="J151" s="18"/>
    </row>
    <row r="152" spans="3:10" ht="12" customHeight="1">
      <c r="C152" s="43"/>
      <c r="D152" s="43"/>
      <c r="E152" s="18"/>
      <c r="F152" s="43"/>
      <c r="G152" s="43"/>
      <c r="I152" s="43"/>
      <c r="J152" s="18"/>
    </row>
    <row r="154" spans="3:10" ht="12" customHeight="1">
      <c r="C154" s="43"/>
      <c r="D154" s="43"/>
      <c r="E154" s="18"/>
      <c r="F154" s="43"/>
      <c r="G154" s="43"/>
      <c r="I154" s="43"/>
      <c r="J154" s="18"/>
    </row>
    <row r="155" spans="3:10" ht="12" customHeight="1">
      <c r="C155" s="43"/>
      <c r="D155" s="43"/>
      <c r="E155" s="18"/>
      <c r="F155" s="43"/>
      <c r="G155" s="43"/>
      <c r="I155" s="43"/>
      <c r="J155" s="18"/>
    </row>
    <row r="156" spans="3:10" ht="12" customHeight="1">
      <c r="C156" s="43"/>
      <c r="D156" s="43"/>
      <c r="E156" s="18"/>
      <c r="F156" s="43"/>
      <c r="G156" s="43"/>
      <c r="I156" s="43"/>
      <c r="J156" s="18"/>
    </row>
    <row r="157" spans="3:10" ht="12" customHeight="1">
      <c r="C157" s="43"/>
      <c r="D157" s="43"/>
      <c r="E157" s="18"/>
      <c r="F157" s="43"/>
      <c r="G157" s="43"/>
      <c r="I157" s="43"/>
      <c r="J157" s="18"/>
    </row>
    <row r="158" spans="3:10" ht="12" customHeight="1">
      <c r="C158" s="43"/>
      <c r="D158" s="43"/>
      <c r="E158" s="18"/>
      <c r="F158" s="43"/>
      <c r="G158" s="43"/>
      <c r="I158" s="43"/>
      <c r="J158" s="18"/>
    </row>
    <row r="159" spans="3:10" ht="12" customHeight="1">
      <c r="C159" s="43"/>
      <c r="D159" s="43"/>
      <c r="E159" s="18"/>
      <c r="F159" s="43"/>
      <c r="G159" s="43"/>
      <c r="I159" s="43"/>
      <c r="J159" s="18"/>
    </row>
    <row r="160" spans="3:10" ht="12" customHeight="1">
      <c r="C160" s="43"/>
      <c r="D160" s="43"/>
      <c r="E160" s="18"/>
      <c r="F160" s="43"/>
      <c r="G160" s="43"/>
      <c r="I160" s="43"/>
      <c r="J160" s="18"/>
    </row>
    <row r="161" spans="3:10" ht="12" customHeight="1">
      <c r="C161" s="43"/>
      <c r="D161" s="43"/>
      <c r="E161" s="18"/>
      <c r="F161" s="43"/>
      <c r="G161" s="43"/>
      <c r="I161" s="43"/>
      <c r="J161" s="18"/>
    </row>
    <row r="162" spans="3:10" ht="12" customHeight="1">
      <c r="C162" s="43"/>
      <c r="D162" s="43"/>
      <c r="E162" s="18"/>
      <c r="F162" s="43"/>
      <c r="G162" s="43"/>
      <c r="I162" s="43"/>
      <c r="J162" s="18"/>
    </row>
    <row r="165" spans="3:10" ht="12" customHeight="1">
      <c r="C165" s="43"/>
      <c r="D165" s="43"/>
      <c r="E165" s="18"/>
      <c r="F165" s="43"/>
      <c r="G165" s="43"/>
      <c r="I165" s="43"/>
      <c r="J165" s="18"/>
    </row>
    <row r="166" spans="3:10" ht="12" customHeight="1">
      <c r="C166" s="43"/>
      <c r="D166" s="43"/>
      <c r="E166" s="18"/>
      <c r="F166" s="43"/>
      <c r="G166" s="43"/>
      <c r="I166" s="43"/>
      <c r="J166" s="18"/>
    </row>
    <row r="167" spans="3:10" ht="12" customHeight="1">
      <c r="C167" s="43"/>
      <c r="D167" s="43"/>
      <c r="E167" s="18"/>
      <c r="F167" s="43"/>
      <c r="G167" s="43"/>
      <c r="I167" s="43"/>
      <c r="J167" s="18"/>
    </row>
    <row r="169" spans="3:10" ht="12" customHeight="1">
      <c r="C169" s="43"/>
      <c r="D169" s="43"/>
      <c r="E169" s="18"/>
      <c r="F169" s="43"/>
      <c r="G169" s="43"/>
      <c r="I169" s="43"/>
      <c r="J169" s="18"/>
    </row>
    <row r="179" spans="3:10" ht="12" customHeight="1">
      <c r="C179" s="43"/>
      <c r="D179" s="43"/>
      <c r="E179" s="18"/>
      <c r="F179" s="43"/>
      <c r="G179" s="43"/>
      <c r="I179" s="43"/>
      <c r="J179" s="18"/>
    </row>
    <row r="180" spans="3:10" ht="12" customHeight="1">
      <c r="C180" s="43"/>
      <c r="D180" s="43"/>
      <c r="E180" s="18"/>
      <c r="F180" s="43"/>
      <c r="G180" s="43"/>
      <c r="I180" s="43"/>
      <c r="J180" s="18"/>
    </row>
    <row r="181" spans="3:10" ht="12" customHeight="1">
      <c r="C181" s="43"/>
      <c r="D181" s="43"/>
      <c r="E181" s="18"/>
      <c r="F181" s="43"/>
      <c r="G181" s="43"/>
      <c r="I181" s="43"/>
      <c r="J181" s="18"/>
    </row>
    <row r="182" spans="3:10" ht="12" customHeight="1">
      <c r="C182" s="43"/>
      <c r="D182" s="43"/>
      <c r="E182" s="18"/>
      <c r="F182" s="43"/>
      <c r="G182" s="43"/>
      <c r="I182" s="43"/>
      <c r="J182" s="18"/>
    </row>
    <row r="183" spans="3:10" ht="12" customHeight="1">
      <c r="C183" s="43"/>
      <c r="D183" s="43"/>
      <c r="E183" s="18"/>
      <c r="F183" s="43"/>
      <c r="G183" s="43"/>
      <c r="I183" s="43"/>
      <c r="J183" s="18"/>
    </row>
    <row r="184" spans="3:10" ht="12" customHeight="1">
      <c r="C184" s="43"/>
      <c r="D184" s="43"/>
      <c r="E184" s="18"/>
      <c r="F184" s="43"/>
      <c r="G184" s="43"/>
      <c r="I184" s="43"/>
      <c r="J184" s="18"/>
    </row>
    <row r="185" spans="3:10" ht="12" customHeight="1">
      <c r="C185" s="43"/>
      <c r="D185" s="43"/>
      <c r="E185" s="18"/>
      <c r="F185" s="43"/>
      <c r="G185" s="43"/>
      <c r="I185" s="43"/>
      <c r="J185" s="18"/>
    </row>
    <row r="186" spans="3:10" ht="12" customHeight="1">
      <c r="C186" s="43"/>
      <c r="D186" s="43"/>
      <c r="E186" s="18"/>
      <c r="F186" s="43"/>
      <c r="G186" s="43"/>
      <c r="I186" s="43"/>
      <c r="J186" s="18"/>
    </row>
    <row r="187" spans="3:10" ht="12" customHeight="1">
      <c r="C187" s="43"/>
      <c r="D187" s="43"/>
      <c r="E187" s="18"/>
      <c r="F187" s="43"/>
      <c r="G187" s="43"/>
      <c r="I187" s="43"/>
      <c r="J187" s="18"/>
    </row>
  </sheetData>
  <pageMargins left="0.75" right="0.75" top="1" bottom="1" header="0.5" footer="0.5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YTD Consolidation check </vt:lpstr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Segmental Reporting Note</vt:lpstr>
      <vt:lpstr>Margins and balances</vt:lpstr>
      <vt:lpstr>L&amp;A by stage</vt:lpstr>
      <vt:lpstr>L&amp;A by product</vt:lpstr>
      <vt:lpstr>MEVs and scenario weights</vt:lpstr>
      <vt:lpstr>Drivers of impairment change</vt:lpstr>
      <vt:lpstr>Group liquidity pool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BS</vt:lpstr>
      <vt:lpstr>Condensed consolidated SOCIE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'L&amp;A by stage'!OLE_LINK1</vt:lpstr>
      <vt:lpstr>'Margins and balances'!OLE_LINK1</vt:lpstr>
      <vt:lpstr>'Barclays International Qrtly'!Print_Area</vt:lpstr>
      <vt:lpstr>'Barclays International YTD'!Print_Area</vt:lpstr>
      <vt:lpstr>'Barclays UK Qrtly'!Print_Area</vt:lpstr>
      <vt:lpstr>'Barclays UK YTD'!Print_Area</vt:lpstr>
      <vt:lpstr>'BI performance measures excl'!Print_Area</vt:lpstr>
      <vt:lpstr>'BUK performance measures excl'!Print_Area</vt:lpstr>
      <vt:lpstr>'Capital ratios and resources'!Print_Area</vt:lpstr>
      <vt:lpstr>'Condensed consolidated BS'!Print_Area</vt:lpstr>
      <vt:lpstr>'Condensed consolidated IS'!Print_Area</vt:lpstr>
      <vt:lpstr>'Condensed consolidated SOCIE'!Print_Area</vt:lpstr>
      <vt:lpstr>'CYYTD performance measures excl'!Print_Area</vt:lpstr>
      <vt:lpstr>'Drivers of impairment change'!Print_Area</vt:lpstr>
      <vt:lpstr>'Group liquidity pool'!Print_Area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'L&amp;A by product'!Print_Area</vt:lpstr>
      <vt:lpstr>'L&amp;A by stage'!Print_Area</vt:lpstr>
      <vt:lpstr>Leverage!Print_Area</vt:lpstr>
      <vt:lpstr>'Margins and balances'!Print_Area</vt:lpstr>
      <vt:lpstr>'MEVs and scenario weights'!Print_Area</vt:lpstr>
      <vt:lpstr>'Movement in CET1 capital'!Print_Area</vt:lpstr>
      <vt:lpstr>'Movement in RWAs'!Print_Area</vt:lpstr>
      <vt:lpstr>'MREL ratios and position'!Print_Area</vt:lpstr>
      <vt:lpstr>'PYYTD performance measures'!Print_Area</vt:lpstr>
      <vt:lpstr>Returns!Print_Area</vt:lpstr>
      <vt:lpstr>'RWAs by risk type and business'!Print_Area</vt:lpstr>
      <vt:lpstr>TNAV!Print_Area</vt:lpstr>
    </vt:vector>
  </TitlesOfParts>
  <Company>Clarity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Alecce, Benedetta : Investor Relations</cp:lastModifiedBy>
  <cp:lastPrinted>2020-04-29T04:51:15Z</cp:lastPrinted>
  <dcterms:created xsi:type="dcterms:W3CDTF">2010-11-10T17:21:28Z</dcterms:created>
  <dcterms:modified xsi:type="dcterms:W3CDTF">2020-04-29T04:52:12Z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Excel Check File FY18_RA - Latest.xlsx</vt:lpwstr>
  </property>
  <property fmtid="{D5CDD505-2E9C-101B-9397-08002B2CF9AE}" pid="5" name="_AdHocReviewCycleID">
    <vt:i4>249006980</vt:i4>
  </property>
  <property fmtid="{D5CDD505-2E9C-101B-9397-08002B2CF9AE}" pid="6" name="_NewReviewCycle">
    <vt:lpwstr/>
  </property>
  <property fmtid="{D5CDD505-2E9C-101B-9397-08002B2CF9AE}" pid="7" name="_EmailSubject">
    <vt:lpwstr>Final RA and Excel tables:</vt:lpwstr>
  </property>
  <property fmtid="{D5CDD505-2E9C-101B-9397-08002B2CF9AE}" pid="8" name="_AuthorEmail">
    <vt:lpwstr>aftab.khan2@barclays.com</vt:lpwstr>
  </property>
  <property fmtid="{D5CDD505-2E9C-101B-9397-08002B2CF9AE}" pid="9" name="_AuthorEmailDisplayName">
    <vt:lpwstr>Khan, Aftab : Investor Relations</vt:lpwstr>
  </property>
  <property fmtid="{D5CDD505-2E9C-101B-9397-08002B2CF9AE}" pid="10" name="MSIP_Label_c754cbb2-29ed-4ffe-af90-a08465e0dd2c_Enabled">
    <vt:lpwstr>True</vt:lpwstr>
  </property>
  <property fmtid="{D5CDD505-2E9C-101B-9397-08002B2CF9AE}" pid="11" name="MSIP_Label_c754cbb2-29ed-4ffe-af90-a08465e0dd2c_SiteId">
    <vt:lpwstr>c4b62f1d-01e0-4107-a0cc-5ac886858b23</vt:lpwstr>
  </property>
  <property fmtid="{D5CDD505-2E9C-101B-9397-08002B2CF9AE}" pid="12" name="MSIP_Label_c754cbb2-29ed-4ffe-af90-a08465e0dd2c_Owner">
    <vt:lpwstr>Aftab.Khan2@barclays.com</vt:lpwstr>
  </property>
  <property fmtid="{D5CDD505-2E9C-101B-9397-08002B2CF9AE}" pid="13" name="MSIP_Label_c754cbb2-29ed-4ffe-af90-a08465e0dd2c_SetDate">
    <vt:lpwstr>2020-04-28T22:19:17.2736238Z</vt:lpwstr>
  </property>
  <property fmtid="{D5CDD505-2E9C-101B-9397-08002B2CF9AE}" pid="14" name="MSIP_Label_c754cbb2-29ed-4ffe-af90-a08465e0dd2c_Name">
    <vt:lpwstr>Unrestricted</vt:lpwstr>
  </property>
  <property fmtid="{D5CDD505-2E9C-101B-9397-08002B2CF9AE}" pid="15" name="MSIP_Label_c754cbb2-29ed-4ffe-af90-a08465e0dd2c_Application">
    <vt:lpwstr>Microsoft Azure Information Protection</vt:lpwstr>
  </property>
  <property fmtid="{D5CDD505-2E9C-101B-9397-08002B2CF9AE}" pid="16" name="MSIP_Label_c754cbb2-29ed-4ffe-af90-a08465e0dd2c_Extended_MSFT_Method">
    <vt:lpwstr>Manual</vt:lpwstr>
  </property>
  <property fmtid="{D5CDD505-2E9C-101B-9397-08002B2CF9AE}" pid="17" name="MSIP_Label_160749d1-864c-445f-a280-f2d95cb3b36a_Enabled">
    <vt:lpwstr>True</vt:lpwstr>
  </property>
  <property fmtid="{D5CDD505-2E9C-101B-9397-08002B2CF9AE}" pid="18" name="MSIP_Label_160749d1-864c-445f-a280-f2d95cb3b36a_SiteId">
    <vt:lpwstr>c4b62f1d-01e0-4107-a0cc-5ac886858b23</vt:lpwstr>
  </property>
  <property fmtid="{D5CDD505-2E9C-101B-9397-08002B2CF9AE}" pid="19" name="MSIP_Label_160749d1-864c-445f-a280-f2d95cb3b36a_Owner">
    <vt:lpwstr>uddinnas@intranet.barcapint.com</vt:lpwstr>
  </property>
  <property fmtid="{D5CDD505-2E9C-101B-9397-08002B2CF9AE}" pid="20" name="MSIP_Label_160749d1-864c-445f-a280-f2d95cb3b36a_SetDate">
    <vt:lpwstr>2019-09-04T14:52:16.6447500Z</vt:lpwstr>
  </property>
  <property fmtid="{D5CDD505-2E9C-101B-9397-08002B2CF9AE}" pid="21" name="MSIP_Label_160749d1-864c-445f-a280-f2d95cb3b36a_Name">
    <vt:lpwstr>Secret</vt:lpwstr>
  </property>
  <property fmtid="{D5CDD505-2E9C-101B-9397-08002B2CF9AE}" pid="22" name="MSIP_Label_160749d1-864c-445f-a280-f2d95cb3b36a_Application">
    <vt:lpwstr>Microsoft Azure Information Protection</vt:lpwstr>
  </property>
  <property fmtid="{D5CDD505-2E9C-101B-9397-08002B2CF9AE}" pid="23" name="MSIP_Label_160749d1-864c-445f-a280-f2d95cb3b36a_Extended_MSFT_Method">
    <vt:lpwstr>Automatic</vt:lpwstr>
  </property>
  <property fmtid="{D5CDD505-2E9C-101B-9397-08002B2CF9AE}" pid="24" name="barclaysdc">
    <vt:lpwstr>Unrestricted Secret</vt:lpwstr>
  </property>
  <property fmtid="{D5CDD505-2E9C-101B-9397-08002B2CF9AE}" pid="25" name="_PreviousAdHocReviewCycleID">
    <vt:i4>-295632151</vt:i4>
  </property>
  <property fmtid="{D5CDD505-2E9C-101B-9397-08002B2CF9AE}" pid="26" name="_ReviewingToolsShownOnce">
    <vt:lpwstr/>
  </property>
</Properties>
</file>